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RENTE\FILIPPO\DATA\SCUOLE DI SERVIZIO\I.I.S. L.C.-Ist. Arte di Cetraro\CETRARO ANNO 2016.17\FIS 2016.17\"/>
    </mc:Choice>
  </mc:AlternateContent>
  <xr:revisionPtr revIDLastSave="0" documentId="8_{D3001BA7-EEA1-4CDE-A09F-088A7A36A427}" xr6:coauthVersionLast="36" xr6:coauthVersionMax="36" xr10:uidLastSave="{00000000-0000-0000-0000-000000000000}"/>
  <bookViews>
    <workbookView xWindow="0" yWindow="0" windowWidth="28800" windowHeight="12225" xr2:uid="{8C5276AF-A531-4E78-9392-816C92B742FF}"/>
  </bookViews>
  <sheets>
    <sheet name="RIEPILOGO" sheetId="1" r:id="rId1"/>
  </sheets>
  <externalReferences>
    <externalReference r:id="rId2"/>
  </externalReferences>
  <definedNames>
    <definedName name="_xlnm.Print_Area" localSheetId="0">RIEPILOGO!$A$2:$L$64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J60" i="1" s="1"/>
  <c r="L60" i="1" s="1"/>
  <c r="K59" i="1"/>
  <c r="H59" i="1"/>
  <c r="J59" i="1" s="1"/>
  <c r="L59" i="1" s="1"/>
  <c r="J58" i="1"/>
  <c r="L58" i="1" s="1"/>
  <c r="H58" i="1"/>
  <c r="K56" i="1"/>
  <c r="G56" i="1"/>
  <c r="F56" i="1"/>
  <c r="E56" i="1"/>
  <c r="D56" i="1"/>
  <c r="C56" i="1"/>
  <c r="B56" i="1"/>
  <c r="H55" i="1"/>
  <c r="H54" i="1"/>
  <c r="H56" i="1" s="1"/>
  <c r="H52" i="1"/>
  <c r="K51" i="1"/>
  <c r="K53" i="1" s="1"/>
  <c r="K57" i="1" s="1"/>
  <c r="K61" i="1" s="1"/>
  <c r="G51" i="1"/>
  <c r="G53" i="1" s="1"/>
  <c r="G57" i="1" s="1"/>
  <c r="G61" i="1" s="1"/>
  <c r="I50" i="1"/>
  <c r="J50" i="1" s="1"/>
  <c r="L50" i="1" s="1"/>
  <c r="H50" i="1"/>
  <c r="K49" i="1"/>
  <c r="G49" i="1"/>
  <c r="F49" i="1"/>
  <c r="F51" i="1" s="1"/>
  <c r="F53" i="1" s="1"/>
  <c r="F57" i="1" s="1"/>
  <c r="F61" i="1" s="1"/>
  <c r="B49" i="1"/>
  <c r="B51" i="1" s="1"/>
  <c r="B53" i="1" s="1"/>
  <c r="B57" i="1" s="1"/>
  <c r="B61" i="1" s="1"/>
  <c r="H48" i="1"/>
  <c r="K47" i="1"/>
  <c r="G47" i="1"/>
  <c r="F47" i="1"/>
  <c r="E47" i="1"/>
  <c r="E49" i="1" s="1"/>
  <c r="E51" i="1" s="1"/>
  <c r="E53" i="1" s="1"/>
  <c r="E57" i="1" s="1"/>
  <c r="E61" i="1" s="1"/>
  <c r="B47" i="1"/>
  <c r="D46" i="1"/>
  <c r="D47" i="1" s="1"/>
  <c r="D49" i="1" s="1"/>
  <c r="D51" i="1" s="1"/>
  <c r="D53" i="1" s="1"/>
  <c r="D57" i="1" s="1"/>
  <c r="D61" i="1" s="1"/>
  <c r="H45" i="1"/>
  <c r="C45" i="1"/>
  <c r="C47" i="1" s="1"/>
  <c r="C49" i="1" s="1"/>
  <c r="C51" i="1" s="1"/>
  <c r="C53" i="1" s="1"/>
  <c r="C57" i="1" s="1"/>
  <c r="C61" i="1" s="1"/>
  <c r="B45" i="1"/>
  <c r="L38" i="1"/>
  <c r="J38" i="1"/>
  <c r="I38" i="1"/>
  <c r="H38" i="1"/>
  <c r="G38" i="1"/>
  <c r="F38" i="1"/>
  <c r="E38" i="1"/>
  <c r="A38" i="1"/>
  <c r="L37" i="1"/>
  <c r="J37" i="1"/>
  <c r="I37" i="1"/>
  <c r="H37" i="1"/>
  <c r="G37" i="1"/>
  <c r="F37" i="1"/>
  <c r="E37" i="1"/>
  <c r="I55" i="1" s="1"/>
  <c r="B37" i="1"/>
  <c r="A37" i="1"/>
  <c r="L36" i="1"/>
  <c r="J36" i="1"/>
  <c r="I36" i="1"/>
  <c r="H36" i="1"/>
  <c r="G36" i="1"/>
  <c r="F36" i="1"/>
  <c r="E36" i="1"/>
  <c r="C36" i="1"/>
  <c r="A36" i="1"/>
  <c r="J35" i="1"/>
  <c r="I35" i="1"/>
  <c r="H35" i="1"/>
  <c r="G35" i="1"/>
  <c r="F35" i="1"/>
  <c r="E35" i="1"/>
  <c r="L35" i="1" s="1"/>
  <c r="C35" i="1"/>
  <c r="A35" i="1"/>
  <c r="K34" i="1"/>
  <c r="J34" i="1"/>
  <c r="I34" i="1"/>
  <c r="H34" i="1"/>
  <c r="G34" i="1"/>
  <c r="F34" i="1"/>
  <c r="E34" i="1"/>
  <c r="L34" i="1" s="1"/>
  <c r="D34" i="1"/>
  <c r="A34" i="1"/>
  <c r="L33" i="1"/>
  <c r="J33" i="1"/>
  <c r="I33" i="1"/>
  <c r="H33" i="1"/>
  <c r="G33" i="1"/>
  <c r="F33" i="1"/>
  <c r="E33" i="1"/>
  <c r="C33" i="1"/>
  <c r="A33" i="1"/>
  <c r="J32" i="1"/>
  <c r="I32" i="1"/>
  <c r="H32" i="1"/>
  <c r="G32" i="1"/>
  <c r="F32" i="1"/>
  <c r="E32" i="1"/>
  <c r="L32" i="1" s="1"/>
  <c r="C32" i="1"/>
  <c r="A32" i="1"/>
  <c r="J31" i="1"/>
  <c r="I31" i="1"/>
  <c r="H31" i="1"/>
  <c r="G31" i="1"/>
  <c r="F31" i="1"/>
  <c r="E31" i="1"/>
  <c r="L31" i="1" s="1"/>
  <c r="C31" i="1"/>
  <c r="A31" i="1"/>
  <c r="L30" i="1"/>
  <c r="J30" i="1"/>
  <c r="I30" i="1"/>
  <c r="H30" i="1"/>
  <c r="G30" i="1"/>
  <c r="F30" i="1"/>
  <c r="E30" i="1"/>
  <c r="C30" i="1"/>
  <c r="A30" i="1"/>
  <c r="L29" i="1"/>
  <c r="J29" i="1"/>
  <c r="I29" i="1"/>
  <c r="H29" i="1"/>
  <c r="G29" i="1"/>
  <c r="F29" i="1"/>
  <c r="E29" i="1"/>
  <c r="I45" i="1" s="1"/>
  <c r="B29" i="1"/>
  <c r="A29" i="1"/>
  <c r="J28" i="1"/>
  <c r="I28" i="1"/>
  <c r="H28" i="1"/>
  <c r="G28" i="1"/>
  <c r="F28" i="1"/>
  <c r="E28" i="1"/>
  <c r="L28" i="1" s="1"/>
  <c r="D28" i="1"/>
  <c r="D39" i="1" s="1"/>
  <c r="A28" i="1"/>
  <c r="J27" i="1"/>
  <c r="I27" i="1"/>
  <c r="H27" i="1"/>
  <c r="G27" i="1"/>
  <c r="F27" i="1"/>
  <c r="E27" i="1"/>
  <c r="L27" i="1" s="1"/>
  <c r="D27" i="1"/>
  <c r="A27" i="1"/>
  <c r="L26" i="1"/>
  <c r="J26" i="1"/>
  <c r="I26" i="1"/>
  <c r="H26" i="1"/>
  <c r="G26" i="1"/>
  <c r="F26" i="1"/>
  <c r="E26" i="1"/>
  <c r="C26" i="1"/>
  <c r="A26" i="1"/>
  <c r="L25" i="1"/>
  <c r="J25" i="1"/>
  <c r="I25" i="1"/>
  <c r="H25" i="1"/>
  <c r="G25" i="1"/>
  <c r="F25" i="1"/>
  <c r="E25" i="1"/>
  <c r="I54" i="1" s="1"/>
  <c r="B25" i="1"/>
  <c r="A25" i="1"/>
  <c r="J24" i="1"/>
  <c r="I24" i="1"/>
  <c r="H24" i="1"/>
  <c r="G24" i="1"/>
  <c r="F24" i="1"/>
  <c r="E24" i="1"/>
  <c r="L24" i="1" s="1"/>
  <c r="C24" i="1"/>
  <c r="A24" i="1"/>
  <c r="J23" i="1"/>
  <c r="I23" i="1"/>
  <c r="H23" i="1"/>
  <c r="G23" i="1"/>
  <c r="F23" i="1"/>
  <c r="E23" i="1"/>
  <c r="L23" i="1" s="1"/>
  <c r="B23" i="1"/>
  <c r="B39" i="1" s="1"/>
  <c r="A23" i="1"/>
  <c r="L22" i="1"/>
  <c r="J22" i="1"/>
  <c r="I22" i="1"/>
  <c r="H22" i="1"/>
  <c r="G22" i="1"/>
  <c r="F22" i="1"/>
  <c r="E22" i="1"/>
  <c r="I46" i="1" s="1"/>
  <c r="D22" i="1"/>
  <c r="A22" i="1"/>
  <c r="L21" i="1"/>
  <c r="J21" i="1"/>
  <c r="I21" i="1"/>
  <c r="H21" i="1"/>
  <c r="G21" i="1"/>
  <c r="F21" i="1"/>
  <c r="E21" i="1"/>
  <c r="I52" i="1" s="1"/>
  <c r="J52" i="1" s="1"/>
  <c r="L52" i="1" s="1"/>
  <c r="D21" i="1"/>
  <c r="A21" i="1"/>
  <c r="J20" i="1"/>
  <c r="I20" i="1"/>
  <c r="H20" i="1"/>
  <c r="G20" i="1"/>
  <c r="F20" i="1"/>
  <c r="E20" i="1"/>
  <c r="L20" i="1" s="1"/>
  <c r="C20" i="1"/>
  <c r="A20" i="1"/>
  <c r="K19" i="1"/>
  <c r="K39" i="1" s="1"/>
  <c r="G19" i="1"/>
  <c r="F19" i="1"/>
  <c r="E19" i="1"/>
  <c r="L19" i="1" s="1"/>
  <c r="A19" i="1"/>
  <c r="L18" i="1"/>
  <c r="J18" i="1"/>
  <c r="I18" i="1"/>
  <c r="H18" i="1"/>
  <c r="G18" i="1"/>
  <c r="F18" i="1"/>
  <c r="E18" i="1"/>
  <c r="C18" i="1"/>
  <c r="A18" i="1"/>
  <c r="L17" i="1"/>
  <c r="J17" i="1"/>
  <c r="I17" i="1"/>
  <c r="H17" i="1"/>
  <c r="G17" i="1"/>
  <c r="G39" i="1" s="1"/>
  <c r="F17" i="1"/>
  <c r="F39" i="1" s="1"/>
  <c r="E17" i="1"/>
  <c r="E39" i="1" s="1"/>
  <c r="C17" i="1"/>
  <c r="C39" i="1" s="1"/>
  <c r="A17" i="1"/>
  <c r="K16" i="1"/>
  <c r="J16" i="1"/>
  <c r="I16" i="1"/>
  <c r="H16" i="1"/>
  <c r="G16" i="1"/>
  <c r="F16" i="1"/>
  <c r="E16" i="1"/>
  <c r="C16" i="1"/>
  <c r="B16" i="1"/>
  <c r="A16" i="1"/>
  <c r="I56" i="1" l="1"/>
  <c r="H47" i="1"/>
  <c r="H49" i="1" s="1"/>
  <c r="H51" i="1" s="1"/>
  <c r="H53" i="1" s="1"/>
  <c r="H57" i="1" s="1"/>
  <c r="H61" i="1" s="1"/>
  <c r="L39" i="1"/>
  <c r="M39" i="1" s="1"/>
  <c r="I47" i="1"/>
  <c r="J55" i="1"/>
  <c r="L55" i="1" s="1"/>
  <c r="H46" i="1"/>
  <c r="J46" i="1" s="1"/>
  <c r="L46" i="1" s="1"/>
  <c r="I48" i="1"/>
  <c r="J48" i="1" s="1"/>
  <c r="L48" i="1" s="1"/>
  <c r="H19" i="1"/>
  <c r="J45" i="1"/>
  <c r="J54" i="1"/>
  <c r="I19" i="1" l="1"/>
  <c r="I39" i="1" s="1"/>
  <c r="H39" i="1"/>
  <c r="J19" i="1"/>
  <c r="J39" i="1" s="1"/>
  <c r="I49" i="1"/>
  <c r="I51" i="1" s="1"/>
  <c r="I53" i="1" s="1"/>
  <c r="I57" i="1" s="1"/>
  <c r="I61" i="1" s="1"/>
  <c r="L54" i="1"/>
  <c r="J56" i="1"/>
  <c r="L56" i="1" s="1"/>
  <c r="L45" i="1"/>
  <c r="L47" i="1" s="1"/>
  <c r="J47" i="1"/>
  <c r="J49" i="1" s="1"/>
  <c r="J51" i="1" l="1"/>
  <c r="L49" i="1"/>
  <c r="J53" i="1" l="1"/>
  <c r="L51" i="1"/>
  <c r="J57" i="1" l="1"/>
  <c r="L53" i="1"/>
  <c r="L57" i="1" l="1"/>
  <c r="L61" i="1" s="1"/>
  <c r="J61" i="1"/>
</calcChain>
</file>

<file path=xl/sharedStrings.xml><?xml version="1.0" encoding="utf-8"?>
<sst xmlns="http://schemas.openxmlformats.org/spreadsheetml/2006/main" count="52" uniqueCount="47">
  <si>
    <t>I.I.S. "SILVIO LOPIANO"</t>
  </si>
  <si>
    <t>VIA MARINELLA</t>
  </si>
  <si>
    <t>CETRARO (CS)</t>
  </si>
  <si>
    <t>RIEPILOGO GENERALE LIQUIDAZIONE DELLE RISORSE MOF dell' A.S. 2016/17</t>
  </si>
  <si>
    <t>NOME PROGETTO/ATTIVITA'/TIPOLOGIA COMPENSO</t>
  </si>
  <si>
    <t xml:space="preserve">N° ORE FRONTALI RETRIBUITE </t>
  </si>
  <si>
    <t>N° ORE FUNZIONALI RETRIBUITE</t>
  </si>
  <si>
    <t>N° ORE STRAORD. ATA</t>
  </si>
  <si>
    <t>compenso lordo liquidato</t>
  </si>
  <si>
    <t>INPDAP  8,80 %</t>
  </si>
  <si>
    <t>F. CREDITO   0,35 %</t>
  </si>
  <si>
    <t>Imponibile Irpef</t>
  </si>
  <si>
    <t>IRPEF a debito</t>
  </si>
  <si>
    <t>Netto in busta</t>
  </si>
  <si>
    <t>importo lordo dipendente corrisposto</t>
  </si>
  <si>
    <t>residuo da corrispondere</t>
  </si>
  <si>
    <t>Elenco</t>
  </si>
  <si>
    <t>data</t>
  </si>
  <si>
    <t xml:space="preserve">                            TOTALI</t>
  </si>
  <si>
    <t>Il Direttore dei Servizi Generali ed Amministrativi</t>
  </si>
  <si>
    <t>FILIPPO D'AMBROSIO</t>
  </si>
  <si>
    <t>I.I.S. "SILVIO LOPIANO" - CETRARO   -   PROSPETTO DELLE RISORSE MOF - A.S. 2016/17</t>
  </si>
  <si>
    <t>Economie da A.S. 2015/16</t>
  </si>
  <si>
    <t>Assegnazione come da avviso Miur di ottobre 2016</t>
  </si>
  <si>
    <t>maggiori/minori economie  come da nota email del miur n° 9476 del 5/5/2017e nota Miur 14397 del 7/7/17</t>
  </si>
  <si>
    <t>valorizzazione merito 2016/17</t>
  </si>
  <si>
    <t>ore eccedenti pratica sportiva da applicazione parametri</t>
  </si>
  <si>
    <t xml:space="preserve">Assegnazione Valorizzazione merito docenti      Nota prot. n. </t>
  </si>
  <si>
    <t>TOTALI</t>
  </si>
  <si>
    <t>SOMME SPESE autorizzate e da autorizzare in Sirgs</t>
  </si>
  <si>
    <t>ECONOMIE alla data del 31/08/2017</t>
  </si>
  <si>
    <t>Storno fondi assegnati e non caricati da Sirgs -correzione errori materiali - storno impegni non liquidati</t>
  </si>
  <si>
    <t>ECONOMIE SU RISORSE EFFETTIVAMENTE ASSEGNATE IN SIRGS alla data del 31/08/2017</t>
  </si>
  <si>
    <t>Compensi lordo dipendente ai docenti su FIS/MOF</t>
  </si>
  <si>
    <t>Compensi lordo dipendente agli ATA FIS/MOF</t>
  </si>
  <si>
    <t xml:space="preserve">SUB TOT. </t>
  </si>
  <si>
    <t>Indennità direzione dsga</t>
  </si>
  <si>
    <t>Funzioni strumentali</t>
  </si>
  <si>
    <t>Incarichi specifici</t>
  </si>
  <si>
    <t>TOT. FIS/MOF</t>
  </si>
  <si>
    <t>Ore eccedenti pratica sportiva</t>
  </si>
  <si>
    <t>Ore eccedenti sost coll assenti</t>
  </si>
  <si>
    <t>TOT. O.E. SOST. E P.S.</t>
  </si>
  <si>
    <t>TOTALE DA AUTORIZZARE IN CEDOLINO UNICO A.S. 2016/17</t>
  </si>
  <si>
    <t xml:space="preserve">Assegnazione Valorizzazione merito docenti     Nota prot. n. 14433 del 07 luglio 2017 (assegnazione in Sirgs pari all' 80%)
</t>
  </si>
  <si>
    <t>Assegnazione Valorizzazione merito docenti      Nota prot. n. 8658 del 13 giugno  2016  Facendo seguito alla nota prot. n. 8546del 9 giugno 2016</t>
  </si>
  <si>
    <t>Cetraro, 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</si>
</sst>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[$€-2]\ * #,##0.00_-;\-[$€-2]\ * #,##0.00_-;_-[$€-2]\ * &quot;-&quot;??_-;_-@_-"/>
    <numFmt numFmtId="165" formatCode="_-[$€-410]\ * #,##0.00_-;\-[$€-410]\ * #,##0.00_-;_-[$€-410]\ * &quot;-&quot;??_-;_-@_-"/>
  </numFmts>
  <fonts count="15" x14ac:knownFonts="1">
    <font>
      <sz val="10"/>
      <name val="Arial"/>
    </font>
    <font>
      <b/>
      <sz val="20"/>
      <color rgb="FF00000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Comic Sans MS"/>
      <family val="4"/>
    </font>
    <font>
      <b/>
      <sz val="8"/>
      <name val="Comic Sans MS"/>
      <family val="4"/>
    </font>
    <font>
      <b/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readingOrder="1"/>
    </xf>
    <xf numFmtId="0" fontId="2" fillId="0" borderId="0" xfId="0" applyFont="1" applyAlignment="1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3" fillId="0" borderId="5" xfId="0" applyFont="1" applyBorder="1"/>
    <xf numFmtId="0" fontId="0" fillId="0" borderId="4" xfId="0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0" fontId="5" fillId="0" borderId="14" xfId="0" applyFont="1" applyBorder="1"/>
    <xf numFmtId="0" fontId="0" fillId="0" borderId="15" xfId="0" applyBorder="1"/>
    <xf numFmtId="0" fontId="0" fillId="0" borderId="16" xfId="0" applyBorder="1"/>
    <xf numFmtId="0" fontId="9" fillId="0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1" fontId="5" fillId="2" borderId="18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64" fontId="5" fillId="0" borderId="19" xfId="0" applyNumberFormat="1" applyFont="1" applyBorder="1"/>
    <xf numFmtId="164" fontId="5" fillId="0" borderId="20" xfId="0" applyNumberFormat="1" applyFont="1" applyBorder="1"/>
    <xf numFmtId="0" fontId="0" fillId="0" borderId="21" xfId="0" applyBorder="1"/>
    <xf numFmtId="14" fontId="0" fillId="0" borderId="22" xfId="0" applyNumberFormat="1" applyBorder="1"/>
    <xf numFmtId="164" fontId="5" fillId="0" borderId="18" xfId="0" applyNumberFormat="1" applyFont="1" applyBorder="1"/>
    <xf numFmtId="165" fontId="5" fillId="0" borderId="23" xfId="0" applyNumberFormat="1" applyFont="1" applyBorder="1"/>
    <xf numFmtId="0" fontId="5" fillId="0" borderId="1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165" fontId="5" fillId="0" borderId="24" xfId="0" applyNumberFormat="1" applyFont="1" applyBorder="1"/>
    <xf numFmtId="14" fontId="0" fillId="0" borderId="12" xfId="0" applyNumberFormat="1" applyBorder="1"/>
    <xf numFmtId="14" fontId="0" fillId="0" borderId="18" xfId="0" applyNumberFormat="1" applyBorder="1"/>
    <xf numFmtId="0" fontId="6" fillId="0" borderId="21" xfId="0" applyFont="1" applyBorder="1"/>
    <xf numFmtId="0" fontId="3" fillId="0" borderId="21" xfId="0" applyFont="1" applyBorder="1" applyAlignment="1">
      <alignment wrapText="1"/>
    </xf>
    <xf numFmtId="0" fontId="5" fillId="2" borderId="17" xfId="0" applyFont="1" applyFill="1" applyBorder="1" applyAlignment="1">
      <alignment horizontal="left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0" fontId="3" fillId="0" borderId="21" xfId="0" applyFont="1" applyBorder="1"/>
    <xf numFmtId="0" fontId="5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65" fontId="9" fillId="2" borderId="26" xfId="0" applyNumberFormat="1" applyFont="1" applyFill="1" applyBorder="1" applyAlignment="1">
      <alignment horizontal="center" vertical="center"/>
    </xf>
    <xf numFmtId="165" fontId="9" fillId="2" borderId="27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2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65" fontId="12" fillId="0" borderId="18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4" fontId="12" fillId="0" borderId="18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165" fontId="9" fillId="0" borderId="33" xfId="0" applyNumberFormat="1" applyFont="1" applyBorder="1" applyAlignment="1">
      <alignment horizontal="center" vertical="center"/>
    </xf>
    <xf numFmtId="165" fontId="9" fillId="0" borderId="34" xfId="0" applyNumberFormat="1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165" fontId="5" fillId="0" borderId="0" xfId="0" applyNumberFormat="1" applyFont="1"/>
  </cellXfs>
  <cellStyles count="2">
    <cellStyle name="Normale" xfId="0" builtinId="0"/>
    <cellStyle name="Normale 2" xfId="1" xr:uid="{36797DF9-1CB8-42FF-9404-C4E2A41588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F%20TAB.%20LIQ.%20%202016.17iis%20ce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ESEMPIO"/>
      <sheetName val="RIEPILOGO"/>
      <sheetName val="RIEPILOGO+ECONOMIE"/>
      <sheetName val="GSS roveto E FERRANTE"/>
      <sheetName val="O.E."/>
      <sheetName val="incarichi spec GALIPOLI"/>
      <sheetName val="DSGA SOSTITUZIONE FIGURE SISTEM"/>
      <sheetName val="ind dir "/>
      <sheetName val="FUNZ STRUM"/>
      <sheetName val="CORSI RECUPERO 2017"/>
      <sheetName val="POTENZIAMENTO MATEMATICA"/>
      <sheetName val="incarichi specifici"/>
      <sheetName val="LAB TEATRO"/>
      <sheetName val="NIV"/>
      <sheetName val="PROG ALFABETA E MATER"/>
      <sheetName val="PROG VARI"/>
      <sheetName val="PROG NAUT ITT SPORTIVO"/>
      <sheetName val="Coordinatori classe +"/>
      <sheetName val="COLLABORATORE VICARIO"/>
      <sheetName val="TUTOR NEO IMMESSI"/>
      <sheetName val="OLIMPIADI"/>
      <sheetName val="STRAORD ATA AL 30.6"/>
      <sheetName val="COLLABORATORE VICARIO BIS"/>
      <sheetName val="STRAORD ATA LUGLIO AGOSTO"/>
    </sheetNames>
    <sheetDataSet>
      <sheetData sheetId="0">
        <row r="7">
          <cell r="B7" t="str">
            <v>TABELLA MADRE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26">
          <cell r="D26">
            <v>0</v>
          </cell>
          <cell r="F26">
            <v>0</v>
          </cell>
        </row>
      </sheetData>
      <sheetData sheetId="1"/>
      <sheetData sheetId="2"/>
      <sheetData sheetId="3">
        <row r="8">
          <cell r="D8" t="str">
            <v>GSS  - PRATICA SPORTIVA 2016/17</v>
          </cell>
        </row>
        <row r="25">
          <cell r="D25">
            <v>82</v>
          </cell>
          <cell r="K25">
            <v>2388.33</v>
          </cell>
          <cell r="L25">
            <v>210.17304000000001</v>
          </cell>
          <cell r="M25">
            <v>8.3591550000000012</v>
          </cell>
          <cell r="N25">
            <v>2169.7978050000002</v>
          </cell>
          <cell r="O25">
            <v>824.52316590000009</v>
          </cell>
          <cell r="P25">
            <v>1345.2746391000001</v>
          </cell>
        </row>
      </sheetData>
      <sheetData sheetId="4">
        <row r="6">
          <cell r="B6" t="str">
            <v>SOSTITUZIONE COLLEGHI ASSENTI</v>
          </cell>
        </row>
        <row r="47">
          <cell r="D47">
            <v>124</v>
          </cell>
          <cell r="K47">
            <v>3359.2219999999998</v>
          </cell>
          <cell r="L47">
            <v>295.611536</v>
          </cell>
          <cell r="M47">
            <v>11.757276999999995</v>
          </cell>
          <cell r="N47">
            <v>3051.8531870000002</v>
          </cell>
          <cell r="O47">
            <v>1159.70421106</v>
          </cell>
          <cell r="P47">
            <v>1892.1489759399997</v>
          </cell>
        </row>
      </sheetData>
      <sheetData sheetId="5">
        <row r="8">
          <cell r="C8" t="str">
            <v>INCARICHI SPECIFICI GALLIPOLI + SOSTITUZIONE D'AMBROSIO</v>
          </cell>
        </row>
        <row r="12">
          <cell r="J12">
            <v>83</v>
          </cell>
          <cell r="K12">
            <v>981.50000000000011</v>
          </cell>
          <cell r="L12">
            <v>86.372000000000028</v>
          </cell>
          <cell r="M12">
            <v>3.4352500000000004</v>
          </cell>
          <cell r="N12">
            <v>891.69275000000005</v>
          </cell>
          <cell r="O12">
            <v>240.75704250000004</v>
          </cell>
          <cell r="P12">
            <v>650.93570750000003</v>
          </cell>
        </row>
        <row r="13">
          <cell r="J13">
            <v>11</v>
          </cell>
          <cell r="K13">
            <v>206.92</v>
          </cell>
          <cell r="L13">
            <v>18.208960000000001</v>
          </cell>
          <cell r="M13">
            <v>0.72421999999999997</v>
          </cell>
          <cell r="N13">
            <v>187.98681999999999</v>
          </cell>
          <cell r="O13">
            <v>71.434991600000004</v>
          </cell>
          <cell r="P13">
            <v>116.55182839999999</v>
          </cell>
        </row>
      </sheetData>
      <sheetData sheetId="6">
        <row r="5">
          <cell r="B5" t="str">
            <v>SOSTITUZIONE FIGURE DI SISTEMA</v>
          </cell>
        </row>
        <row r="12">
          <cell r="E12">
            <v>0</v>
          </cell>
          <cell r="F12">
            <v>572.67000000000007</v>
          </cell>
          <cell r="G12">
            <v>50.394960000000012</v>
          </cell>
          <cell r="H12">
            <v>2.0043450000000003</v>
          </cell>
          <cell r="I12">
            <v>520.27069500000016</v>
          </cell>
          <cell r="J12">
            <v>197.70286410000006</v>
          </cell>
          <cell r="K12">
            <v>322.5678309000001</v>
          </cell>
        </row>
      </sheetData>
      <sheetData sheetId="7">
        <row r="9">
          <cell r="B9" t="str">
            <v>INDENNITA' DI  DIREZIONE DEL DSGA</v>
          </cell>
        </row>
        <row r="18">
          <cell r="D18">
            <v>2640</v>
          </cell>
        </row>
        <row r="28">
          <cell r="D28">
            <v>232.32000000000005</v>
          </cell>
        </row>
        <row r="29">
          <cell r="D29">
            <v>9.2399999999999984</v>
          </cell>
        </row>
      </sheetData>
      <sheetData sheetId="8">
        <row r="6">
          <cell r="B6" t="str">
            <v>FUNZIONISTRUMENTALI</v>
          </cell>
        </row>
        <row r="22">
          <cell r="J22">
            <v>0</v>
          </cell>
          <cell r="K22">
            <v>3396</v>
          </cell>
          <cell r="L22">
            <v>298.84800000000007</v>
          </cell>
          <cell r="M22">
            <v>11.885999999999999</v>
          </cell>
          <cell r="N22">
            <v>3085.2659999999996</v>
          </cell>
          <cell r="O22">
            <v>1172.4010800000001</v>
          </cell>
          <cell r="P22">
            <v>1912.86492</v>
          </cell>
        </row>
      </sheetData>
      <sheetData sheetId="9">
        <row r="6">
          <cell r="B6" t="str">
            <v>CORSI DI RECUPERO 2017</v>
          </cell>
        </row>
        <row r="25">
          <cell r="D25">
            <v>30</v>
          </cell>
          <cell r="K25">
            <v>1500</v>
          </cell>
          <cell r="L25">
            <v>132.00000000000003</v>
          </cell>
          <cell r="M25">
            <v>5.25</v>
          </cell>
          <cell r="N25">
            <v>1362.75</v>
          </cell>
          <cell r="O25">
            <v>517.84500000000003</v>
          </cell>
          <cell r="P25">
            <v>844.90499999999997</v>
          </cell>
        </row>
      </sheetData>
      <sheetData sheetId="10">
        <row r="8">
          <cell r="D8" t="str">
            <v>POTENZIAMENTO MATEMATICA E SCIENZE</v>
          </cell>
        </row>
        <row r="25">
          <cell r="D25">
            <v>26</v>
          </cell>
          <cell r="K25">
            <v>910</v>
          </cell>
          <cell r="L25">
            <v>80.080000000000013</v>
          </cell>
          <cell r="M25">
            <v>3.1849999999999996</v>
          </cell>
          <cell r="N25">
            <v>826.73500000000001</v>
          </cell>
          <cell r="O25">
            <v>314.15929999999997</v>
          </cell>
          <cell r="P25">
            <v>512.57569999999998</v>
          </cell>
        </row>
      </sheetData>
      <sheetData sheetId="11">
        <row r="6">
          <cell r="B6" t="str">
            <v>INCARICHI SPECIFICI</v>
          </cell>
        </row>
        <row r="18">
          <cell r="K18">
            <v>0</v>
          </cell>
          <cell r="L18">
            <v>2113.8517808219185</v>
          </cell>
          <cell r="M18">
            <v>125.79714520547947</v>
          </cell>
          <cell r="N18">
            <v>5.0032955479452061</v>
          </cell>
          <cell r="O18">
            <v>1298.7125729452057</v>
          </cell>
          <cell r="P18">
            <v>493.51077771917807</v>
          </cell>
          <cell r="Q18">
            <v>805.20179522602734</v>
          </cell>
        </row>
      </sheetData>
      <sheetData sheetId="12">
        <row r="5">
          <cell r="B5" t="str">
            <v>LABORATORIO TEATRALE</v>
          </cell>
        </row>
        <row r="24">
          <cell r="F24">
            <v>105</v>
          </cell>
          <cell r="K24">
            <v>1837.5</v>
          </cell>
          <cell r="L24">
            <v>161.69999999999999</v>
          </cell>
          <cell r="M24">
            <v>6.4312499999999995</v>
          </cell>
          <cell r="N24">
            <v>1669.3687500000001</v>
          </cell>
          <cell r="O24">
            <v>634.36012500000004</v>
          </cell>
          <cell r="P24">
            <v>1035.0086249999999</v>
          </cell>
        </row>
      </sheetData>
      <sheetData sheetId="13">
        <row r="7">
          <cell r="D7" t="str">
            <v>NIV</v>
          </cell>
        </row>
        <row r="20">
          <cell r="F20">
            <v>20</v>
          </cell>
          <cell r="K20">
            <v>350</v>
          </cell>
          <cell r="L20">
            <v>30.8</v>
          </cell>
          <cell r="M20">
            <v>1.2250000000000001</v>
          </cell>
          <cell r="N20">
            <v>317.97500000000002</v>
          </cell>
          <cell r="O20">
            <v>120.8305</v>
          </cell>
          <cell r="P20">
            <v>197.14449999999999</v>
          </cell>
        </row>
      </sheetData>
      <sheetData sheetId="14">
        <row r="7">
          <cell r="D7" t="str">
            <v>PROGETTO ALFABETA E LINGUA MATER</v>
          </cell>
        </row>
        <row r="24">
          <cell r="D24">
            <v>12</v>
          </cell>
          <cell r="K24">
            <v>420</v>
          </cell>
          <cell r="L24">
            <v>36.960000000000008</v>
          </cell>
          <cell r="M24">
            <v>1.47</v>
          </cell>
          <cell r="N24">
            <v>381.56999999999994</v>
          </cell>
          <cell r="O24">
            <v>144.99659999999997</v>
          </cell>
          <cell r="P24">
            <v>236.57339999999996</v>
          </cell>
        </row>
      </sheetData>
      <sheetData sheetId="15">
        <row r="8">
          <cell r="D8" t="str">
            <v>PROGETTI ARTE DI ARREDARE - ARTE E COMUNICAZIONE - BAUHAUS</v>
          </cell>
        </row>
        <row r="27">
          <cell r="D27">
            <v>81</v>
          </cell>
          <cell r="F27">
            <v>25</v>
          </cell>
          <cell r="K27">
            <v>4497.5</v>
          </cell>
          <cell r="L27">
            <v>395.78000000000014</v>
          </cell>
          <cell r="M27">
            <v>15.741249999999996</v>
          </cell>
          <cell r="N27">
            <v>4085.9787499999998</v>
          </cell>
          <cell r="O27">
            <v>1552.6719250000001</v>
          </cell>
          <cell r="P27">
            <v>2533.3068249999997</v>
          </cell>
        </row>
      </sheetData>
      <sheetData sheetId="16">
        <row r="6">
          <cell r="B6" t="str">
            <v>PROGETTI LICEO SPORTIVO NAUTICO E ITT</v>
          </cell>
        </row>
        <row r="25">
          <cell r="F25">
            <v>20</v>
          </cell>
          <cell r="K25">
            <v>3640</v>
          </cell>
          <cell r="L25">
            <v>320.32000000000005</v>
          </cell>
          <cell r="M25">
            <v>12.739999999999998</v>
          </cell>
          <cell r="N25">
            <v>3306.94</v>
          </cell>
          <cell r="O25">
            <v>1256.6372000000001</v>
          </cell>
          <cell r="P25">
            <v>2050.3027999999999</v>
          </cell>
        </row>
      </sheetData>
      <sheetData sheetId="17">
        <row r="5">
          <cell r="B5" t="str">
            <v>COORDINATORI DI CLASSE bis</v>
          </cell>
        </row>
        <row r="36">
          <cell r="D36">
            <v>196</v>
          </cell>
          <cell r="I36">
            <v>3430</v>
          </cell>
          <cell r="J36">
            <v>301.84000000000009</v>
          </cell>
          <cell r="K36">
            <v>12.004999999999999</v>
          </cell>
          <cell r="L36">
            <v>3116.1549999999997</v>
          </cell>
          <cell r="M36">
            <v>1153.9312749999999</v>
          </cell>
          <cell r="N36">
            <v>1882.7299750000004</v>
          </cell>
        </row>
      </sheetData>
      <sheetData sheetId="18">
        <row r="7">
          <cell r="D7" t="str">
            <v>COLLABORATORI DEL DIRIGENTE SCOLASTICO</v>
          </cell>
        </row>
        <row r="25">
          <cell r="F25">
            <v>335</v>
          </cell>
          <cell r="K25">
            <v>5344.2549999999992</v>
          </cell>
          <cell r="L25">
            <v>470.29444000000001</v>
          </cell>
          <cell r="M25">
            <v>18.704892499999993</v>
          </cell>
          <cell r="N25">
            <v>4855.2556674999987</v>
          </cell>
          <cell r="O25">
            <v>1844.9971536499997</v>
          </cell>
          <cell r="P25">
            <v>3010.2585138499994</v>
          </cell>
        </row>
      </sheetData>
      <sheetData sheetId="19">
        <row r="5">
          <cell r="B5" t="str">
            <v xml:space="preserve">TUTOR DOCENTI NEO IMMESSI </v>
          </cell>
        </row>
        <row r="12">
          <cell r="F12">
            <v>10</v>
          </cell>
          <cell r="K12">
            <v>175</v>
          </cell>
          <cell r="L12">
            <v>15.400000000000002</v>
          </cell>
          <cell r="M12">
            <v>0.61249999999999993</v>
          </cell>
          <cell r="N12">
            <v>158.98749999999998</v>
          </cell>
          <cell r="O12">
            <v>60.415249999999993</v>
          </cell>
          <cell r="P12">
            <v>98.572249999999997</v>
          </cell>
        </row>
      </sheetData>
      <sheetData sheetId="20">
        <row r="5">
          <cell r="B5" t="str">
            <v>OLIMPIADI</v>
          </cell>
        </row>
        <row r="21">
          <cell r="F21">
            <v>0</v>
          </cell>
          <cell r="K21">
            <v>1085</v>
          </cell>
          <cell r="L21">
            <v>95.480000000000018</v>
          </cell>
          <cell r="M21">
            <v>3.7974999999999994</v>
          </cell>
          <cell r="N21">
            <v>985.72249999999997</v>
          </cell>
          <cell r="O21">
            <v>374.57454999999999</v>
          </cell>
          <cell r="P21">
            <v>611.14795000000004</v>
          </cell>
        </row>
      </sheetData>
      <sheetData sheetId="21">
        <row r="5">
          <cell r="B5" t="str">
            <v>STRAORDINARIO ATA ESTENSIVO</v>
          </cell>
        </row>
        <row r="27">
          <cell r="G27">
            <v>402.5</v>
          </cell>
          <cell r="H27">
            <v>5282.25</v>
          </cell>
          <cell r="I27">
            <v>464.83800000000002</v>
          </cell>
          <cell r="J27">
            <v>18.487874999999999</v>
          </cell>
          <cell r="K27">
            <v>4798.9241250000005</v>
          </cell>
          <cell r="L27">
            <v>1823.5911675</v>
          </cell>
          <cell r="M27">
            <v>2975.3329574999998</v>
          </cell>
        </row>
      </sheetData>
      <sheetData sheetId="22">
        <row r="5">
          <cell r="B5" t="str">
            <v>COLLABORATORI DEL DIRIGENTE SCOLASTICO</v>
          </cell>
        </row>
        <row r="17">
          <cell r="E17">
            <v>518.25</v>
          </cell>
          <cell r="F17">
            <v>45.605999999999995</v>
          </cell>
          <cell r="G17">
            <v>1.8138750000000001</v>
          </cell>
          <cell r="H17">
            <v>470.8301249999999</v>
          </cell>
          <cell r="I17">
            <v>178.9154475</v>
          </cell>
          <cell r="J17">
            <v>291.91467749999998</v>
          </cell>
        </row>
      </sheetData>
      <sheetData sheetId="23">
        <row r="5">
          <cell r="B5" t="str">
            <v>STRAORDINARIO ATA ESTENSIVO di  LUGLIO - AGOSTO 2017</v>
          </cell>
        </row>
        <row r="17">
          <cell r="E17">
            <v>157.5</v>
          </cell>
          <cell r="F17">
            <v>2142.75</v>
          </cell>
          <cell r="G17">
            <v>188.56200000000001</v>
          </cell>
          <cell r="H17">
            <v>7.4996249999999991</v>
          </cell>
          <cell r="I17">
            <v>1946.6883749999997</v>
          </cell>
          <cell r="J17">
            <v>525.60586125000009</v>
          </cell>
          <cell r="K17">
            <v>1421.0825137499996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C4F9-72C3-4697-A23D-094BE7FE0C95}">
  <dimension ref="A2:N64"/>
  <sheetViews>
    <sheetView tabSelected="1" view="pageBreakPreview" topLeftCell="A3" zoomScale="60" workbookViewId="0">
      <selection activeCell="A28" sqref="A28"/>
    </sheetView>
  </sheetViews>
  <sheetFormatPr defaultRowHeight="12.75" x14ac:dyDescent="0.2"/>
  <cols>
    <col min="1" max="1" width="43.28515625" style="4" bestFit="1" customWidth="1"/>
    <col min="2" max="2" width="26.5703125" bestFit="1" customWidth="1"/>
    <col min="3" max="3" width="18.7109375" bestFit="1" customWidth="1"/>
    <col min="4" max="4" width="21.42578125" customWidth="1"/>
    <col min="5" max="5" width="23.7109375" bestFit="1" customWidth="1"/>
    <col min="6" max="6" width="18.42578125" bestFit="1" customWidth="1"/>
    <col min="7" max="7" width="22.7109375" bestFit="1" customWidth="1"/>
    <col min="8" max="8" width="27.140625" customWidth="1"/>
    <col min="9" max="9" width="24" bestFit="1" customWidth="1"/>
    <col min="10" max="10" width="26" bestFit="1" customWidth="1"/>
    <col min="11" max="11" width="22" style="5" bestFit="1" customWidth="1"/>
    <col min="12" max="12" width="33.7109375" bestFit="1" customWidth="1"/>
    <col min="13" max="13" width="14.7109375" customWidth="1"/>
    <col min="14" max="14" width="11.28515625" customWidth="1"/>
    <col min="15" max="15" width="4.5703125" customWidth="1"/>
  </cols>
  <sheetData>
    <row r="2" spans="1:14" ht="26.25" x14ac:dyDescent="0.4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14" ht="15" customHeight="1" x14ac:dyDescent="0.4">
      <c r="A3" s="1"/>
      <c r="B3" s="1"/>
      <c r="C3" s="3"/>
      <c r="D3" s="3"/>
      <c r="E3" s="3"/>
      <c r="F3" s="3"/>
      <c r="G3" s="3"/>
      <c r="H3" s="3"/>
      <c r="I3" s="3"/>
      <c r="J3" s="3"/>
      <c r="K3" s="3"/>
    </row>
    <row r="4" spans="1:14" ht="21" customHeight="1" x14ac:dyDescent="0.4">
      <c r="A4" s="1" t="s">
        <v>1</v>
      </c>
      <c r="B4" s="1"/>
      <c r="C4" s="3"/>
      <c r="D4" s="3"/>
      <c r="E4" s="3"/>
      <c r="F4" s="3"/>
      <c r="G4" s="3"/>
      <c r="H4" s="3"/>
      <c r="I4" s="3"/>
      <c r="J4" s="3"/>
      <c r="K4" s="3"/>
    </row>
    <row r="5" spans="1:14" ht="26.25" x14ac:dyDescent="0.4">
      <c r="A5" s="1" t="s">
        <v>2</v>
      </c>
      <c r="B5" s="1"/>
      <c r="C5" s="3"/>
      <c r="D5" s="3"/>
      <c r="E5" s="3"/>
      <c r="F5" s="3"/>
      <c r="G5" s="3"/>
      <c r="H5" s="3"/>
      <c r="I5" s="3"/>
      <c r="J5" s="3"/>
      <c r="K5" s="3"/>
    </row>
    <row r="6" spans="1:14" ht="13.5" thickBot="1" x14ac:dyDescent="0.25"/>
    <row r="7" spans="1:14" ht="24" thickBot="1" x14ac:dyDescent="0.4">
      <c r="A7" s="6" t="s">
        <v>3</v>
      </c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9"/>
    </row>
    <row r="8" spans="1:14" ht="15" hidden="1" customHeight="1" x14ac:dyDescent="0.25">
      <c r="A8" s="10"/>
      <c r="B8" s="11"/>
      <c r="C8" s="11"/>
      <c r="D8" s="11"/>
      <c r="E8" s="12"/>
      <c r="F8" s="12"/>
      <c r="G8" s="13"/>
      <c r="H8" s="13"/>
      <c r="I8" s="13"/>
      <c r="J8" s="13"/>
      <c r="K8" s="14"/>
    </row>
    <row r="9" spans="1:14" ht="15" hidden="1" customHeight="1" x14ac:dyDescent="0.25">
      <c r="A9" s="10"/>
      <c r="B9" s="11"/>
      <c r="C9" s="11"/>
      <c r="D9" s="11"/>
      <c r="E9" s="12"/>
      <c r="F9" s="12"/>
      <c r="G9" s="13"/>
      <c r="H9" s="13"/>
      <c r="I9" s="13"/>
      <c r="J9" s="13"/>
      <c r="K9" s="14"/>
    </row>
    <row r="10" spans="1:14" ht="15" hidden="1" customHeight="1" x14ac:dyDescent="0.25">
      <c r="A10" s="10"/>
      <c r="B10" s="11"/>
      <c r="C10" s="11"/>
      <c r="D10" s="11"/>
      <c r="E10" s="12"/>
      <c r="F10" s="12"/>
      <c r="G10" s="13"/>
      <c r="H10" s="13"/>
      <c r="I10" s="13"/>
      <c r="J10" s="13"/>
      <c r="K10" s="14"/>
    </row>
    <row r="11" spans="1:14" ht="15" hidden="1" customHeight="1" x14ac:dyDescent="0.25">
      <c r="A11" s="10"/>
      <c r="B11" s="11"/>
      <c r="C11" s="11"/>
      <c r="D11" s="11"/>
      <c r="E11" s="15"/>
      <c r="F11" s="15"/>
      <c r="G11" s="13"/>
      <c r="H11" s="13"/>
      <c r="I11" s="13"/>
      <c r="J11" s="13"/>
      <c r="K11" s="14"/>
    </row>
    <row r="12" spans="1:14" ht="15" hidden="1" customHeight="1" x14ac:dyDescent="0.2">
      <c r="A12" s="16"/>
      <c r="B12" s="17"/>
      <c r="C12" s="17"/>
      <c r="D12" s="17"/>
      <c r="E12" s="18"/>
      <c r="F12" s="18"/>
      <c r="G12" s="19"/>
      <c r="H12" s="19"/>
      <c r="I12" s="19"/>
      <c r="J12" s="19"/>
      <c r="K12" s="20"/>
    </row>
    <row r="13" spans="1:14" ht="13.5" hidden="1" thickBot="1" x14ac:dyDescent="0.25">
      <c r="A13" s="21"/>
      <c r="B13" s="19"/>
      <c r="C13" s="19"/>
      <c r="D13" s="19"/>
      <c r="E13" s="19"/>
      <c r="F13" s="19"/>
      <c r="G13" s="19"/>
      <c r="H13" s="19"/>
      <c r="I13" s="19"/>
      <c r="J13" s="19"/>
      <c r="K13" s="20"/>
    </row>
    <row r="14" spans="1:14" ht="13.5" hidden="1" thickBot="1" x14ac:dyDescent="0.25">
      <c r="A14" s="21"/>
      <c r="B14" s="19"/>
      <c r="C14" s="19"/>
      <c r="D14" s="19"/>
      <c r="E14" s="19"/>
      <c r="F14" s="19"/>
      <c r="G14" s="19"/>
      <c r="H14" s="19"/>
      <c r="I14" s="19"/>
      <c r="J14" s="19"/>
      <c r="K14" s="20"/>
    </row>
    <row r="15" spans="1:14" s="28" customFormat="1" ht="76.900000000000006" customHeight="1" thickBo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8</v>
      </c>
      <c r="F15" s="23" t="s">
        <v>9</v>
      </c>
      <c r="G15" s="23" t="s">
        <v>10</v>
      </c>
      <c r="H15" s="23" t="s">
        <v>11</v>
      </c>
      <c r="I15" s="23" t="s">
        <v>12</v>
      </c>
      <c r="J15" s="23" t="s">
        <v>13</v>
      </c>
      <c r="K15" s="24" t="s">
        <v>14</v>
      </c>
      <c r="L15" s="25" t="s">
        <v>15</v>
      </c>
      <c r="M15" s="26" t="s">
        <v>16</v>
      </c>
      <c r="N15" s="27" t="s">
        <v>17</v>
      </c>
    </row>
    <row r="16" spans="1:14" ht="30" customHeight="1" x14ac:dyDescent="0.25">
      <c r="A16" s="29" t="str">
        <f>'[1]P1 ESEMPIO'!B7</f>
        <v>TABELLA MADRE</v>
      </c>
      <c r="B16" s="30">
        <f>'[1]P1 ESEMPIO'!D26</f>
        <v>0</v>
      </c>
      <c r="C16" s="30">
        <f>'[1]P1 ESEMPIO'!F26</f>
        <v>0</v>
      </c>
      <c r="D16" s="30"/>
      <c r="E16" s="31">
        <f>'[1]P1 ESEMPIO'!K13</f>
        <v>0</v>
      </c>
      <c r="F16" s="31">
        <f>'[1]P1 ESEMPIO'!L13</f>
        <v>0</v>
      </c>
      <c r="G16" s="31">
        <f>'[1]P1 ESEMPIO'!M13</f>
        <v>0</v>
      </c>
      <c r="H16" s="31">
        <f>'[1]P1 ESEMPIO'!N13</f>
        <v>0</v>
      </c>
      <c r="I16" s="31">
        <f>'[1]P1 ESEMPIO'!O13</f>
        <v>0</v>
      </c>
      <c r="J16" s="31">
        <f>'[1]P1 ESEMPIO'!P13</f>
        <v>0</v>
      </c>
      <c r="K16" s="32">
        <f>'[1]P1 ESEMPIO'!R13</f>
        <v>0</v>
      </c>
      <c r="L16" s="33"/>
      <c r="M16" s="34"/>
      <c r="N16" s="35"/>
    </row>
    <row r="17" spans="1:14" ht="54" x14ac:dyDescent="0.25">
      <c r="A17" s="36" t="str">
        <f>'[1]PROG VARI'!D8</f>
        <v>PROGETTI ARTE DI ARREDARE - ARTE E COMUNICAZIONE - BAUHAUS</v>
      </c>
      <c r="B17" s="37"/>
      <c r="C17" s="38">
        <f>'[1]PROG VARI'!F27+'[1]PROG VARI'!D27</f>
        <v>106</v>
      </c>
      <c r="D17" s="39"/>
      <c r="E17" s="31">
        <f>'[1]PROG VARI'!K27</f>
        <v>4497.5</v>
      </c>
      <c r="F17" s="31">
        <f>'[1]PROG VARI'!L27</f>
        <v>395.78000000000014</v>
      </c>
      <c r="G17" s="31">
        <f>'[1]PROG VARI'!M27</f>
        <v>15.741249999999996</v>
      </c>
      <c r="H17" s="31">
        <f>'[1]PROG VARI'!N27</f>
        <v>4085.9787499999998</v>
      </c>
      <c r="I17" s="31">
        <f>'[1]PROG VARI'!O27</f>
        <v>1552.6719250000001</v>
      </c>
      <c r="J17" s="31">
        <f>'[1]PROG VARI'!P27</f>
        <v>2533.3068249999997</v>
      </c>
      <c r="K17" s="40">
        <v>4497.5</v>
      </c>
      <c r="L17" s="41">
        <f>E17-K17</f>
        <v>0</v>
      </c>
      <c r="M17" s="42"/>
      <c r="N17" s="43"/>
    </row>
    <row r="18" spans="1:14" ht="39.75" customHeight="1" x14ac:dyDescent="0.25">
      <c r="A18" s="36" t="str">
        <f>'[1]COLLABORATORE VICARIO'!D7</f>
        <v>COLLABORATORI DEL DIRIGENTE SCOLASTICO</v>
      </c>
      <c r="B18" s="37"/>
      <c r="C18" s="38">
        <f>'[1]COLLABORATORE VICARIO'!F25</f>
        <v>335</v>
      </c>
      <c r="D18" s="37"/>
      <c r="E18" s="44">
        <f>'[1]COLLABORATORE VICARIO'!K25</f>
        <v>5344.2549999999992</v>
      </c>
      <c r="F18" s="44">
        <f>'[1]COLLABORATORE VICARIO'!L25</f>
        <v>470.29444000000001</v>
      </c>
      <c r="G18" s="44">
        <f>'[1]COLLABORATORE VICARIO'!M25</f>
        <v>18.704892499999993</v>
      </c>
      <c r="H18" s="44">
        <f>'[1]COLLABORATORE VICARIO'!N25</f>
        <v>4855.2556674999987</v>
      </c>
      <c r="I18" s="44">
        <f>'[1]COLLABORATORE VICARIO'!O25</f>
        <v>1844.9971536499997</v>
      </c>
      <c r="J18" s="44">
        <f>'[1]COLLABORATORE VICARIO'!P25</f>
        <v>3010.2585138499994</v>
      </c>
      <c r="K18" s="45">
        <v>5344.26</v>
      </c>
      <c r="L18" s="41">
        <f>E18-K18</f>
        <v>-5.0000000010186341E-3</v>
      </c>
      <c r="M18" s="42"/>
      <c r="N18" s="43"/>
    </row>
    <row r="19" spans="1:14" ht="36" x14ac:dyDescent="0.25">
      <c r="A19" s="46" t="str">
        <f>'[1]ind dir '!B9</f>
        <v>INDENNITA' DI  DIREZIONE DEL DSGA</v>
      </c>
      <c r="B19" s="37"/>
      <c r="C19" s="37"/>
      <c r="D19" s="38"/>
      <c r="E19" s="44">
        <f>'[1]ind dir '!D18</f>
        <v>2640</v>
      </c>
      <c r="F19" s="44">
        <f>'[1]ind dir '!D28</f>
        <v>232.32000000000005</v>
      </c>
      <c r="G19" s="44">
        <f>'[1]ind dir '!D29</f>
        <v>9.2399999999999984</v>
      </c>
      <c r="H19" s="44">
        <f>RIEPILOGO!E19-RIEPILOGO!F19-RIEPILOGO!G19</f>
        <v>2398.44</v>
      </c>
      <c r="I19" s="44">
        <f>H19*27/100</f>
        <v>647.5788</v>
      </c>
      <c r="J19" s="44">
        <f>H19-I19</f>
        <v>1750.8612000000001</v>
      </c>
      <c r="K19" s="45">
        <f>1500+1140</f>
        <v>2640</v>
      </c>
      <c r="L19" s="41">
        <f t="shared" ref="L19:L38" si="0">E19-K19</f>
        <v>0</v>
      </c>
      <c r="M19" s="42"/>
      <c r="N19" s="43"/>
    </row>
    <row r="20" spans="1:14" ht="61.9" customHeight="1" x14ac:dyDescent="0.25">
      <c r="A20" s="46" t="str">
        <f>'[1]PROG NAUT ITT SPORTIVO'!B6</f>
        <v>PROGETTI LICEO SPORTIVO NAUTICO E ITT</v>
      </c>
      <c r="B20" s="37"/>
      <c r="C20" s="38">
        <f>'[1]PROG NAUT ITT SPORTIVO'!F25</f>
        <v>20</v>
      </c>
      <c r="D20" s="38"/>
      <c r="E20" s="44">
        <f>'[1]PROG NAUT ITT SPORTIVO'!K25</f>
        <v>3640</v>
      </c>
      <c r="F20" s="44">
        <f>'[1]PROG NAUT ITT SPORTIVO'!L25</f>
        <v>320.32000000000005</v>
      </c>
      <c r="G20" s="44">
        <f>'[1]PROG NAUT ITT SPORTIVO'!M25</f>
        <v>12.739999999999998</v>
      </c>
      <c r="H20" s="44">
        <f>'[1]PROG NAUT ITT SPORTIVO'!N25</f>
        <v>3306.94</v>
      </c>
      <c r="I20" s="44">
        <f>'[1]PROG NAUT ITT SPORTIVO'!O25</f>
        <v>1256.6372000000001</v>
      </c>
      <c r="J20" s="44">
        <f>'[1]PROG NAUT ITT SPORTIVO'!P25</f>
        <v>2050.3027999999999</v>
      </c>
      <c r="K20" s="45">
        <v>3640</v>
      </c>
      <c r="L20" s="41">
        <f t="shared" si="0"/>
        <v>0</v>
      </c>
      <c r="M20" s="42"/>
      <c r="N20" s="43"/>
    </row>
    <row r="21" spans="1:14" ht="54" customHeight="1" x14ac:dyDescent="0.25">
      <c r="A21" s="46" t="str">
        <f>'[1]incarichi spec GALIPOLI'!C8</f>
        <v>INCARICHI SPECIFICI GALLIPOLI + SOSTITUZIONE D'AMBROSIO</v>
      </c>
      <c r="B21" s="38"/>
      <c r="C21" s="38"/>
      <c r="D21" s="38">
        <f>'[1]incarichi spec GALIPOLI'!J12</f>
        <v>83</v>
      </c>
      <c r="E21" s="44">
        <f>'[1]incarichi spec GALIPOLI'!K12</f>
        <v>981.50000000000011</v>
      </c>
      <c r="F21" s="44">
        <f>'[1]incarichi spec GALIPOLI'!L12</f>
        <v>86.372000000000028</v>
      </c>
      <c r="G21" s="44">
        <f>'[1]incarichi spec GALIPOLI'!M12</f>
        <v>3.4352500000000004</v>
      </c>
      <c r="H21" s="44">
        <f>'[1]incarichi spec GALIPOLI'!N12</f>
        <v>891.69275000000005</v>
      </c>
      <c r="I21" s="44">
        <f>'[1]incarichi spec GALIPOLI'!O12</f>
        <v>240.75704250000004</v>
      </c>
      <c r="J21" s="44">
        <f>'[1]incarichi spec GALIPOLI'!P12</f>
        <v>650.93570750000003</v>
      </c>
      <c r="K21" s="45">
        <v>981.5</v>
      </c>
      <c r="L21" s="41">
        <f t="shared" si="0"/>
        <v>0</v>
      </c>
      <c r="M21" s="42"/>
      <c r="N21" s="43">
        <v>42907</v>
      </c>
    </row>
    <row r="22" spans="1:14" ht="54" customHeight="1" x14ac:dyDescent="0.25">
      <c r="A22" s="46" t="str">
        <f>'[1]incarichi spec GALIPOLI'!C8</f>
        <v>INCARICHI SPECIFICI GALLIPOLI + SOSTITUZIONE D'AMBROSIO</v>
      </c>
      <c r="B22" s="38"/>
      <c r="C22" s="38"/>
      <c r="D22" s="38">
        <f>'[1]incarichi spec GALIPOLI'!J13</f>
        <v>11</v>
      </c>
      <c r="E22" s="44">
        <f>'[1]incarichi spec GALIPOLI'!K13</f>
        <v>206.92</v>
      </c>
      <c r="F22" s="44">
        <f>'[1]incarichi spec GALIPOLI'!L13</f>
        <v>18.208960000000001</v>
      </c>
      <c r="G22" s="44">
        <f>'[1]incarichi spec GALIPOLI'!M13</f>
        <v>0.72421999999999997</v>
      </c>
      <c r="H22" s="44">
        <f>'[1]incarichi spec GALIPOLI'!N13</f>
        <v>187.98681999999999</v>
      </c>
      <c r="I22" s="44">
        <f>'[1]incarichi spec GALIPOLI'!O13</f>
        <v>71.434991600000004</v>
      </c>
      <c r="J22" s="44">
        <f>'[1]incarichi spec GALIPOLI'!P13</f>
        <v>116.55182839999999</v>
      </c>
      <c r="K22" s="45">
        <v>206.92</v>
      </c>
      <c r="L22" s="41">
        <f t="shared" si="0"/>
        <v>0</v>
      </c>
      <c r="M22" s="42"/>
      <c r="N22" s="43">
        <v>42907</v>
      </c>
    </row>
    <row r="23" spans="1:14" ht="38.450000000000003" customHeight="1" x14ac:dyDescent="0.25">
      <c r="A23" s="46" t="str">
        <f>'[1]PROG ALFABETA E MATER'!D7</f>
        <v>PROGETTO ALFABETA E LINGUA MATER</v>
      </c>
      <c r="B23" s="37">
        <f>'[1]PROG ALFABETA E MATER'!D24</f>
        <v>12</v>
      </c>
      <c r="C23" s="38"/>
      <c r="D23" s="38"/>
      <c r="E23" s="44">
        <f>'[1]PROG ALFABETA E MATER'!K24</f>
        <v>420</v>
      </c>
      <c r="F23" s="44">
        <f>'[1]PROG ALFABETA E MATER'!L24</f>
        <v>36.960000000000008</v>
      </c>
      <c r="G23" s="44">
        <f>'[1]PROG ALFABETA E MATER'!M24</f>
        <v>1.47</v>
      </c>
      <c r="H23" s="44">
        <f>'[1]PROG ALFABETA E MATER'!N24</f>
        <v>381.56999999999994</v>
      </c>
      <c r="I23" s="44">
        <f>'[1]PROG ALFABETA E MATER'!O24</f>
        <v>144.99659999999997</v>
      </c>
      <c r="J23" s="44">
        <f>'[1]PROG ALFABETA E MATER'!P24</f>
        <v>236.57339999999996</v>
      </c>
      <c r="K23" s="45">
        <v>420</v>
      </c>
      <c r="L23" s="41">
        <f t="shared" si="0"/>
        <v>0</v>
      </c>
      <c r="M23" s="42"/>
      <c r="N23" s="43"/>
    </row>
    <row r="24" spans="1:14" ht="47.45" customHeight="1" x14ac:dyDescent="0.25">
      <c r="A24" s="46" t="str">
        <f>'[1]LAB TEATRO'!B5</f>
        <v>LABORATORIO TEATRALE</v>
      </c>
      <c r="B24" s="37"/>
      <c r="C24" s="38">
        <f>'[1]LAB TEATRO'!F24</f>
        <v>105</v>
      </c>
      <c r="D24" s="38"/>
      <c r="E24" s="44">
        <f>'[1]LAB TEATRO'!K24</f>
        <v>1837.5</v>
      </c>
      <c r="F24" s="44">
        <f>'[1]LAB TEATRO'!L24</f>
        <v>161.69999999999999</v>
      </c>
      <c r="G24" s="44">
        <f>'[1]LAB TEATRO'!M24</f>
        <v>6.4312499999999995</v>
      </c>
      <c r="H24" s="44">
        <f>'[1]LAB TEATRO'!N24</f>
        <v>1669.3687500000001</v>
      </c>
      <c r="I24" s="44">
        <f>'[1]LAB TEATRO'!O24</f>
        <v>634.36012500000004</v>
      </c>
      <c r="J24" s="44">
        <f>'[1]LAB TEATRO'!P24</f>
        <v>1035.0086249999999</v>
      </c>
      <c r="K24" s="45">
        <v>1837.5</v>
      </c>
      <c r="L24" s="41">
        <f t="shared" si="0"/>
        <v>0</v>
      </c>
      <c r="M24" s="42"/>
      <c r="N24" s="43"/>
    </row>
    <row r="25" spans="1:14" ht="30" customHeight="1" x14ac:dyDescent="0.25">
      <c r="A25" s="46" t="str">
        <f>'[1]GSS roveto E FERRANTE'!D8</f>
        <v>GSS  - PRATICA SPORTIVA 2016/17</v>
      </c>
      <c r="B25" s="38">
        <f>'[1]GSS roveto E FERRANTE'!D25</f>
        <v>82</v>
      </c>
      <c r="C25" s="38"/>
      <c r="D25" s="38"/>
      <c r="E25" s="44">
        <f>'[1]GSS roveto E FERRANTE'!K25</f>
        <v>2388.33</v>
      </c>
      <c r="F25" s="44">
        <f>'[1]GSS roveto E FERRANTE'!L25</f>
        <v>210.17304000000001</v>
      </c>
      <c r="G25" s="44">
        <f>'[1]GSS roveto E FERRANTE'!M25</f>
        <v>8.3591550000000012</v>
      </c>
      <c r="H25" s="44">
        <f>'[1]GSS roveto E FERRANTE'!N25</f>
        <v>2169.7978050000002</v>
      </c>
      <c r="I25" s="44">
        <f>'[1]GSS roveto E FERRANTE'!O25</f>
        <v>824.52316590000009</v>
      </c>
      <c r="J25" s="44">
        <f>'[1]GSS roveto E FERRANTE'!P25</f>
        <v>1345.2746391000001</v>
      </c>
      <c r="K25" s="45"/>
      <c r="L25" s="41">
        <f t="shared" si="0"/>
        <v>2388.33</v>
      </c>
      <c r="M25" s="42"/>
      <c r="N25" s="43"/>
    </row>
    <row r="26" spans="1:14" ht="30" customHeight="1" x14ac:dyDescent="0.25">
      <c r="A26" s="46" t="str">
        <f>'[1]FUNZ STRUM'!B6</f>
        <v>FUNZIONISTRUMENTALI</v>
      </c>
      <c r="B26" s="38"/>
      <c r="C26" s="38">
        <f>'[1]FUNZ STRUM'!J22</f>
        <v>0</v>
      </c>
      <c r="D26" s="38"/>
      <c r="E26" s="44">
        <f>'[1]FUNZ STRUM'!K22</f>
        <v>3396</v>
      </c>
      <c r="F26" s="44">
        <f>'[1]FUNZ STRUM'!L22</f>
        <v>298.84800000000007</v>
      </c>
      <c r="G26" s="44">
        <f>'[1]FUNZ STRUM'!M22</f>
        <v>11.885999999999999</v>
      </c>
      <c r="H26" s="44">
        <f>'[1]FUNZ STRUM'!N22</f>
        <v>3085.2659999999996</v>
      </c>
      <c r="I26" s="44">
        <f>'[1]FUNZ STRUM'!O22</f>
        <v>1172.4010800000001</v>
      </c>
      <c r="J26" s="44">
        <f>'[1]FUNZ STRUM'!P22</f>
        <v>1912.86492</v>
      </c>
      <c r="K26" s="45">
        <v>3396</v>
      </c>
      <c r="L26" s="41">
        <f t="shared" si="0"/>
        <v>0</v>
      </c>
      <c r="M26" s="42"/>
      <c r="N26" s="43"/>
    </row>
    <row r="27" spans="1:14" ht="18" x14ac:dyDescent="0.25">
      <c r="A27" s="46" t="str">
        <f>'[1]incarichi specifici'!B6</f>
        <v>INCARICHI SPECIFICI</v>
      </c>
      <c r="B27" s="37">
        <v>0</v>
      </c>
      <c r="C27" s="38">
        <v>0</v>
      </c>
      <c r="D27" s="38">
        <f>'[1]incarichi specifici'!K18</f>
        <v>0</v>
      </c>
      <c r="E27" s="44">
        <f>'[1]incarichi specifici'!L18</f>
        <v>2113.8517808219185</v>
      </c>
      <c r="F27" s="44">
        <f>'[1]incarichi specifici'!M18</f>
        <v>125.79714520547947</v>
      </c>
      <c r="G27" s="44">
        <f>'[1]incarichi specifici'!N18</f>
        <v>5.0032955479452061</v>
      </c>
      <c r="H27" s="44">
        <f>'[1]incarichi specifici'!O18</f>
        <v>1298.7125729452057</v>
      </c>
      <c r="I27" s="44">
        <f>'[1]incarichi specifici'!P18</f>
        <v>493.51077771917807</v>
      </c>
      <c r="J27" s="44">
        <f>'[1]incarichi specifici'!Q18</f>
        <v>805.20179522602734</v>
      </c>
      <c r="K27" s="45">
        <v>2113.85</v>
      </c>
      <c r="L27" s="41">
        <f t="shared" si="0"/>
        <v>1.78082191860085E-3</v>
      </c>
      <c r="M27" s="42"/>
      <c r="N27" s="43"/>
    </row>
    <row r="28" spans="1:14" ht="36" x14ac:dyDescent="0.25">
      <c r="A28" s="46" t="str">
        <f>'[1]STRAORD ATA AL 30.6'!B5</f>
        <v>STRAORDINARIO ATA ESTENSIVO</v>
      </c>
      <c r="B28" s="37"/>
      <c r="C28" s="38"/>
      <c r="D28" s="38">
        <f>'[1]STRAORD ATA AL 30.6'!G27</f>
        <v>402.5</v>
      </c>
      <c r="E28" s="44">
        <f>'[1]STRAORD ATA AL 30.6'!H27</f>
        <v>5282.25</v>
      </c>
      <c r="F28" s="44">
        <f>'[1]STRAORD ATA AL 30.6'!I27</f>
        <v>464.83800000000002</v>
      </c>
      <c r="G28" s="44">
        <f>'[1]STRAORD ATA AL 30.6'!J27</f>
        <v>18.487874999999999</v>
      </c>
      <c r="H28" s="44">
        <f>'[1]STRAORD ATA AL 30.6'!K27</f>
        <v>4798.9241250000005</v>
      </c>
      <c r="I28" s="44">
        <f>'[1]STRAORD ATA AL 30.6'!L27</f>
        <v>1823.5911675</v>
      </c>
      <c r="J28" s="44">
        <f>'[1]STRAORD ATA AL 30.6'!M27</f>
        <v>2975.3329574999998</v>
      </c>
      <c r="K28" s="45">
        <v>5282.25</v>
      </c>
      <c r="L28" s="41">
        <f t="shared" si="0"/>
        <v>0</v>
      </c>
      <c r="M28" s="42"/>
      <c r="N28" s="43"/>
    </row>
    <row r="29" spans="1:14" ht="30" customHeight="1" x14ac:dyDescent="0.25">
      <c r="A29" s="47" t="str">
        <f>'[1]POTENZIAMENTO MATEMATICA'!D8</f>
        <v>POTENZIAMENTO MATEMATICA E SCIENZE</v>
      </c>
      <c r="B29" s="30">
        <f>'[1]POTENZIAMENTO MATEMATICA'!D25</f>
        <v>26</v>
      </c>
      <c r="C29" s="30"/>
      <c r="D29" s="30"/>
      <c r="E29" s="31">
        <f>'[1]POTENZIAMENTO MATEMATICA'!K25</f>
        <v>910</v>
      </c>
      <c r="F29" s="31">
        <f>'[1]POTENZIAMENTO MATEMATICA'!L25</f>
        <v>80.080000000000013</v>
      </c>
      <c r="G29" s="31">
        <f>'[1]POTENZIAMENTO MATEMATICA'!M25</f>
        <v>3.1849999999999996</v>
      </c>
      <c r="H29" s="31">
        <f>'[1]POTENZIAMENTO MATEMATICA'!N25</f>
        <v>826.73500000000001</v>
      </c>
      <c r="I29" s="31">
        <f>'[1]POTENZIAMENTO MATEMATICA'!O25</f>
        <v>314.15929999999997</v>
      </c>
      <c r="J29" s="31">
        <f>'[1]POTENZIAMENTO MATEMATICA'!P25</f>
        <v>512.57569999999998</v>
      </c>
      <c r="K29" s="48">
        <v>910</v>
      </c>
      <c r="L29" s="41">
        <f t="shared" si="0"/>
        <v>0</v>
      </c>
      <c r="M29" s="34"/>
      <c r="N29" s="49"/>
    </row>
    <row r="30" spans="1:14" ht="36" x14ac:dyDescent="0.25">
      <c r="A30" s="46" t="str">
        <f>'[1]TUTOR NEO IMMESSI'!B5</f>
        <v xml:space="preserve">TUTOR DOCENTI NEO IMMESSI </v>
      </c>
      <c r="B30" s="37"/>
      <c r="C30" s="38">
        <f>'[1]TUTOR NEO IMMESSI'!F12</f>
        <v>10</v>
      </c>
      <c r="D30" s="38"/>
      <c r="E30" s="44">
        <f>'[1]TUTOR NEO IMMESSI'!K12</f>
        <v>175</v>
      </c>
      <c r="F30" s="44">
        <f>'[1]TUTOR NEO IMMESSI'!L12</f>
        <v>15.400000000000002</v>
      </c>
      <c r="G30" s="44">
        <f>'[1]TUTOR NEO IMMESSI'!M12</f>
        <v>0.61249999999999993</v>
      </c>
      <c r="H30" s="44">
        <f>'[1]TUTOR NEO IMMESSI'!N12</f>
        <v>158.98749999999998</v>
      </c>
      <c r="I30" s="44">
        <f>'[1]TUTOR NEO IMMESSI'!O12</f>
        <v>60.415249999999993</v>
      </c>
      <c r="J30" s="44">
        <f>'[1]TUTOR NEO IMMESSI'!P12</f>
        <v>98.572249999999997</v>
      </c>
      <c r="K30" s="45">
        <v>175</v>
      </c>
      <c r="L30" s="41">
        <f t="shared" si="0"/>
        <v>0</v>
      </c>
      <c r="M30" s="42"/>
      <c r="N30" s="50"/>
    </row>
    <row r="31" spans="1:14" ht="40.15" customHeight="1" x14ac:dyDescent="0.25">
      <c r="A31" s="46" t="str">
        <f>[1]OLIMPIADI!B5</f>
        <v>OLIMPIADI</v>
      </c>
      <c r="B31" s="37"/>
      <c r="C31" s="38">
        <f>[1]OLIMPIADI!F21</f>
        <v>0</v>
      </c>
      <c r="D31" s="37"/>
      <c r="E31" s="44">
        <f>[1]OLIMPIADI!K21</f>
        <v>1085</v>
      </c>
      <c r="F31" s="44">
        <f>[1]OLIMPIADI!L21</f>
        <v>95.480000000000018</v>
      </c>
      <c r="G31" s="44">
        <f>[1]OLIMPIADI!M21</f>
        <v>3.7974999999999994</v>
      </c>
      <c r="H31" s="44">
        <f>[1]OLIMPIADI!N21</f>
        <v>985.72249999999997</v>
      </c>
      <c r="I31" s="44">
        <f>[1]OLIMPIADI!O21</f>
        <v>374.57454999999999</v>
      </c>
      <c r="J31" s="44">
        <f>[1]OLIMPIADI!P21</f>
        <v>611.14795000000004</v>
      </c>
      <c r="K31" s="45">
        <v>1085</v>
      </c>
      <c r="L31" s="41">
        <f t="shared" si="0"/>
        <v>0</v>
      </c>
      <c r="M31" s="42"/>
      <c r="N31" s="50"/>
    </row>
    <row r="32" spans="1:14" ht="30" customHeight="1" x14ac:dyDescent="0.25">
      <c r="A32" s="46" t="str">
        <f>[1]NIV!D7</f>
        <v>NIV</v>
      </c>
      <c r="B32" s="37"/>
      <c r="C32" s="38">
        <f>[1]NIV!F20</f>
        <v>20</v>
      </c>
      <c r="D32" s="37"/>
      <c r="E32" s="44">
        <f>[1]NIV!K20</f>
        <v>350</v>
      </c>
      <c r="F32" s="44">
        <f>[1]NIV!L20</f>
        <v>30.8</v>
      </c>
      <c r="G32" s="44">
        <f>[1]NIV!M20</f>
        <v>1.2250000000000001</v>
      </c>
      <c r="H32" s="44">
        <f>[1]NIV!N20</f>
        <v>317.97500000000002</v>
      </c>
      <c r="I32" s="44">
        <f>[1]NIV!O20</f>
        <v>120.8305</v>
      </c>
      <c r="J32" s="44">
        <f>[1]NIV!P20</f>
        <v>197.14449999999999</v>
      </c>
      <c r="K32" s="45">
        <v>350</v>
      </c>
      <c r="L32" s="41">
        <f t="shared" si="0"/>
        <v>0</v>
      </c>
      <c r="M32" s="51"/>
      <c r="N32" s="50"/>
    </row>
    <row r="33" spans="1:14" ht="43.15" customHeight="1" x14ac:dyDescent="0.25">
      <c r="A33" s="46" t="str">
        <f>'[1]CORSI RECUPERO 2017'!B6</f>
        <v>CORSI DI RECUPERO 2017</v>
      </c>
      <c r="B33" s="37"/>
      <c r="C33" s="37">
        <f>'[1]CORSI RECUPERO 2017'!D25</f>
        <v>30</v>
      </c>
      <c r="D33" s="37"/>
      <c r="E33" s="44">
        <f>'[1]CORSI RECUPERO 2017'!K25</f>
        <v>1500</v>
      </c>
      <c r="F33" s="44">
        <f>'[1]CORSI RECUPERO 2017'!L25</f>
        <v>132.00000000000003</v>
      </c>
      <c r="G33" s="44">
        <f>'[1]CORSI RECUPERO 2017'!M25</f>
        <v>5.25</v>
      </c>
      <c r="H33" s="44">
        <f>'[1]CORSI RECUPERO 2017'!N25</f>
        <v>1362.75</v>
      </c>
      <c r="I33" s="44">
        <f>'[1]CORSI RECUPERO 2017'!O25</f>
        <v>517.84500000000003</v>
      </c>
      <c r="J33" s="44">
        <f>'[1]CORSI RECUPERO 2017'!P25</f>
        <v>844.90499999999997</v>
      </c>
      <c r="K33" s="45"/>
      <c r="L33" s="41">
        <f t="shared" si="0"/>
        <v>1500</v>
      </c>
      <c r="M33" s="52"/>
      <c r="N33" s="50"/>
    </row>
    <row r="34" spans="1:14" ht="48" customHeight="1" x14ac:dyDescent="0.25">
      <c r="A34" s="53" t="str">
        <f>'[1]STRAORD ATA LUGLIO AGOSTO'!B5</f>
        <v>STRAORDINARIO ATA ESTENSIVO di  LUGLIO - AGOSTO 2017</v>
      </c>
      <c r="B34" s="37"/>
      <c r="C34" s="37"/>
      <c r="D34" s="54">
        <f>'[1]STRAORD ATA LUGLIO AGOSTO'!E17</f>
        <v>157.5</v>
      </c>
      <c r="E34" s="44">
        <f>'[1]STRAORD ATA LUGLIO AGOSTO'!F17</f>
        <v>2142.75</v>
      </c>
      <c r="F34" s="44">
        <f>'[1]STRAORD ATA LUGLIO AGOSTO'!G17</f>
        <v>188.56200000000001</v>
      </c>
      <c r="G34" s="44">
        <f>'[1]STRAORD ATA LUGLIO AGOSTO'!H17</f>
        <v>7.4996249999999991</v>
      </c>
      <c r="H34" s="44">
        <f>'[1]STRAORD ATA LUGLIO AGOSTO'!I17</f>
        <v>1946.6883749999997</v>
      </c>
      <c r="I34" s="44">
        <f>'[1]STRAORD ATA LUGLIO AGOSTO'!J17</f>
        <v>525.60586125000009</v>
      </c>
      <c r="J34" s="44">
        <f>'[1]STRAORD ATA LUGLIO AGOSTO'!K17</f>
        <v>1421.0825137499996</v>
      </c>
      <c r="K34" s="45">
        <f>514.5+1065.75</f>
        <v>1580.25</v>
      </c>
      <c r="L34" s="41">
        <f t="shared" si="0"/>
        <v>562.5</v>
      </c>
      <c r="M34" s="52"/>
      <c r="N34" s="50"/>
    </row>
    <row r="35" spans="1:14" ht="30" customHeight="1" x14ac:dyDescent="0.25">
      <c r="A35" s="46" t="str">
        <f>'[1]DSGA SOSTITUZIONE FIGURE SISTEM'!B5</f>
        <v>SOSTITUZIONE FIGURE DI SISTEMA</v>
      </c>
      <c r="B35" s="37"/>
      <c r="C35" s="54">
        <f>'[1]DSGA SOSTITUZIONE FIGURE SISTEM'!E12</f>
        <v>0</v>
      </c>
      <c r="D35" s="54"/>
      <c r="E35" s="44">
        <f>'[1]DSGA SOSTITUZIONE FIGURE SISTEM'!F12</f>
        <v>572.67000000000007</v>
      </c>
      <c r="F35" s="44">
        <f>'[1]DSGA SOSTITUZIONE FIGURE SISTEM'!G12</f>
        <v>50.394960000000012</v>
      </c>
      <c r="G35" s="44">
        <f>'[1]DSGA SOSTITUZIONE FIGURE SISTEM'!H12</f>
        <v>2.0043450000000003</v>
      </c>
      <c r="H35" s="44">
        <f>'[1]DSGA SOSTITUZIONE FIGURE SISTEM'!I12</f>
        <v>520.27069500000016</v>
      </c>
      <c r="I35" s="44">
        <f>'[1]DSGA SOSTITUZIONE FIGURE SISTEM'!J12</f>
        <v>197.70286410000006</v>
      </c>
      <c r="J35" s="44">
        <f>'[1]DSGA SOSTITUZIONE FIGURE SISTEM'!K12</f>
        <v>322.5678309000001</v>
      </c>
      <c r="K35" s="45">
        <v>572.66999999999996</v>
      </c>
      <c r="L35" s="41">
        <f t="shared" si="0"/>
        <v>0</v>
      </c>
      <c r="M35" s="55"/>
      <c r="N35" s="50"/>
    </row>
    <row r="36" spans="1:14" ht="36" customHeight="1" x14ac:dyDescent="0.25">
      <c r="A36" s="46" t="str">
        <f>'[1]Coordinatori classe +'!B5</f>
        <v>COORDINATORI DI CLASSE bis</v>
      </c>
      <c r="B36" s="37"/>
      <c r="C36" s="38">
        <f>'[1]Coordinatori classe +'!D36</f>
        <v>196</v>
      </c>
      <c r="D36" s="37"/>
      <c r="E36" s="44">
        <f>'[1]Coordinatori classe +'!I36</f>
        <v>3430</v>
      </c>
      <c r="F36" s="44">
        <f>'[1]Coordinatori classe +'!J36</f>
        <v>301.84000000000009</v>
      </c>
      <c r="G36" s="44">
        <f>'[1]Coordinatori classe +'!K36</f>
        <v>12.004999999999999</v>
      </c>
      <c r="H36" s="44">
        <f>'[1]Coordinatori classe +'!L36</f>
        <v>3116.1549999999997</v>
      </c>
      <c r="I36" s="44">
        <f>'[1]Coordinatori classe +'!M36</f>
        <v>1153.9312749999999</v>
      </c>
      <c r="J36" s="44">
        <f>'[1]Coordinatori classe +'!N36</f>
        <v>1882.7299750000004</v>
      </c>
      <c r="K36" s="45">
        <v>3342.5</v>
      </c>
      <c r="L36" s="41">
        <f t="shared" si="0"/>
        <v>87.5</v>
      </c>
      <c r="M36" s="55"/>
      <c r="N36" s="50"/>
    </row>
    <row r="37" spans="1:14" ht="38.450000000000003" customHeight="1" x14ac:dyDescent="0.25">
      <c r="A37" s="46" t="str">
        <f>[1]O.E.!B6</f>
        <v>SOSTITUZIONE COLLEGHI ASSENTI</v>
      </c>
      <c r="B37" s="37">
        <f>[1]O.E.!D47</f>
        <v>124</v>
      </c>
      <c r="C37" s="37"/>
      <c r="D37" s="37"/>
      <c r="E37" s="44">
        <f>[1]O.E.!K47</f>
        <v>3359.2219999999998</v>
      </c>
      <c r="F37" s="44">
        <f>[1]O.E.!L47</f>
        <v>295.611536</v>
      </c>
      <c r="G37" s="44">
        <f>[1]O.E.!M47</f>
        <v>11.757276999999995</v>
      </c>
      <c r="H37" s="44">
        <f>[1]O.E.!N47</f>
        <v>3051.8531870000002</v>
      </c>
      <c r="I37" s="44">
        <f>[1]O.E.!O47</f>
        <v>1159.70421106</v>
      </c>
      <c r="J37" s="44">
        <f>[1]O.E.!P47</f>
        <v>1892.1489759399997</v>
      </c>
      <c r="K37" s="45">
        <v>3359.22</v>
      </c>
      <c r="L37" s="41">
        <f t="shared" si="0"/>
        <v>1.9999999999527063E-3</v>
      </c>
      <c r="M37" s="42"/>
      <c r="N37" s="50"/>
    </row>
    <row r="38" spans="1:14" ht="41.25" customHeight="1" thickBot="1" x14ac:dyDescent="0.3">
      <c r="A38" s="53" t="str">
        <f>'[1]COLLABORATORE VICARIO BIS'!B5</f>
        <v>COLLABORATORI DEL DIRIGENTE SCOLASTICO</v>
      </c>
      <c r="B38" s="37"/>
      <c r="C38" s="37"/>
      <c r="D38" s="37"/>
      <c r="E38" s="44">
        <f>'[1]COLLABORATORE VICARIO BIS'!E17</f>
        <v>518.25</v>
      </c>
      <c r="F38" s="44">
        <f>'[1]COLLABORATORE VICARIO BIS'!F17</f>
        <v>45.605999999999995</v>
      </c>
      <c r="G38" s="44">
        <f>'[1]COLLABORATORE VICARIO BIS'!G17</f>
        <v>1.8138750000000001</v>
      </c>
      <c r="H38" s="44">
        <f>'[1]COLLABORATORE VICARIO BIS'!H17</f>
        <v>470.8301249999999</v>
      </c>
      <c r="I38" s="44">
        <f>'[1]COLLABORATORE VICARIO BIS'!I17</f>
        <v>178.9154475</v>
      </c>
      <c r="J38" s="44">
        <f>'[1]COLLABORATORE VICARIO BIS'!J17</f>
        <v>291.91467749999998</v>
      </c>
      <c r="K38" s="44">
        <v>518.25</v>
      </c>
      <c r="L38" s="41">
        <f t="shared" si="0"/>
        <v>0</v>
      </c>
      <c r="M38" s="42"/>
      <c r="N38" s="50"/>
    </row>
    <row r="39" spans="1:14" ht="43.9" customHeight="1" thickBot="1" x14ac:dyDescent="0.3">
      <c r="A39" s="56" t="s">
        <v>18</v>
      </c>
      <c r="B39" s="57">
        <f t="shared" ref="B39:L39" si="1">SUM(B17:B38)</f>
        <v>244</v>
      </c>
      <c r="C39" s="57">
        <f t="shared" si="1"/>
        <v>822</v>
      </c>
      <c r="D39" s="58">
        <f t="shared" si="1"/>
        <v>654</v>
      </c>
      <c r="E39" s="59">
        <f t="shared" si="1"/>
        <v>46790.998780821916</v>
      </c>
      <c r="F39" s="59">
        <f t="shared" si="1"/>
        <v>4057.38608120548</v>
      </c>
      <c r="G39" s="59">
        <f t="shared" si="1"/>
        <v>161.37331004794515</v>
      </c>
      <c r="H39" s="59">
        <f t="shared" si="1"/>
        <v>41887.900622445195</v>
      </c>
      <c r="I39" s="59">
        <f t="shared" si="1"/>
        <v>15311.144287779176</v>
      </c>
      <c r="J39" s="60">
        <f t="shared" si="1"/>
        <v>26497.262584666027</v>
      </c>
      <c r="K39" s="61">
        <f t="shared" si="1"/>
        <v>42252.67</v>
      </c>
      <c r="L39" s="62">
        <f t="shared" si="1"/>
        <v>4538.3287808219175</v>
      </c>
      <c r="M39" s="63">
        <f>SUM(K39:L39)</f>
        <v>46790.998780821916</v>
      </c>
    </row>
    <row r="40" spans="1:14" ht="28.9" customHeight="1" x14ac:dyDescent="0.25">
      <c r="A40" s="64" t="s">
        <v>19</v>
      </c>
      <c r="B40" s="64"/>
      <c r="C40" s="64"/>
      <c r="D40" s="65"/>
      <c r="E40" s="66"/>
      <c r="F40" s="19"/>
      <c r="G40" s="19"/>
      <c r="H40" s="67"/>
      <c r="I40" s="67"/>
      <c r="J40" s="68"/>
      <c r="K40" s="68"/>
      <c r="L40" s="69"/>
      <c r="M40" s="70"/>
    </row>
    <row r="41" spans="1:14" ht="27.6" customHeight="1" x14ac:dyDescent="0.25">
      <c r="A41" s="15" t="s">
        <v>20</v>
      </c>
      <c r="B41" s="15"/>
      <c r="C41" s="15"/>
      <c r="D41" s="71"/>
      <c r="E41" s="19"/>
      <c r="F41" s="19"/>
      <c r="G41" s="19"/>
      <c r="H41" s="19"/>
      <c r="I41" s="19"/>
      <c r="J41" s="17"/>
      <c r="K41" s="72"/>
      <c r="L41" s="70"/>
      <c r="M41" s="70"/>
    </row>
    <row r="42" spans="1:14" ht="13.5" thickBot="1" x14ac:dyDescent="0.25">
      <c r="A42" s="73"/>
      <c r="B42" s="74"/>
      <c r="C42" s="71"/>
      <c r="D42" s="71"/>
      <c r="E42" s="17"/>
      <c r="F42" s="17"/>
      <c r="G42" s="17"/>
      <c r="H42" s="17"/>
      <c r="I42" s="17"/>
      <c r="J42" s="17"/>
      <c r="K42" s="72"/>
      <c r="L42" s="70"/>
      <c r="M42" s="70"/>
    </row>
    <row r="43" spans="1:14" ht="64.150000000000006" customHeight="1" thickBot="1" x14ac:dyDescent="0.4">
      <c r="A43" s="75" t="s">
        <v>21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7"/>
    </row>
    <row r="44" spans="1:14" ht="144.75" thickBot="1" x14ac:dyDescent="0.3">
      <c r="A44" s="78"/>
      <c r="B44" s="79" t="s">
        <v>22</v>
      </c>
      <c r="C44" s="80" t="s">
        <v>23</v>
      </c>
      <c r="D44" s="81" t="s">
        <v>24</v>
      </c>
      <c r="E44" s="80" t="s">
        <v>25</v>
      </c>
      <c r="F44" s="82" t="s">
        <v>26</v>
      </c>
      <c r="G44" s="83" t="s">
        <v>27</v>
      </c>
      <c r="H44" s="82" t="s">
        <v>28</v>
      </c>
      <c r="I44" s="83" t="s">
        <v>29</v>
      </c>
      <c r="J44" s="79" t="s">
        <v>30</v>
      </c>
      <c r="K44" s="84" t="s">
        <v>31</v>
      </c>
      <c r="L44" s="79" t="s">
        <v>32</v>
      </c>
    </row>
    <row r="45" spans="1:14" s="92" customFormat="1" ht="36" customHeight="1" x14ac:dyDescent="0.2">
      <c r="A45" s="85" t="s">
        <v>33</v>
      </c>
      <c r="B45" s="86">
        <f>4335.83-B46</f>
        <v>2171.46</v>
      </c>
      <c r="C45" s="87">
        <f>27222.63-C48</f>
        <v>24582.63</v>
      </c>
      <c r="D45" s="87">
        <v>709.33</v>
      </c>
      <c r="E45" s="87"/>
      <c r="F45" s="86"/>
      <c r="G45" s="86"/>
      <c r="H45" s="86">
        <f>B45+C45+D45+E45+F45+G45</f>
        <v>27463.420000000002</v>
      </c>
      <c r="I45" s="88">
        <f>E29+E33+E24+E32+E23+E17+E20+E36+E18+E30+E31+E38</f>
        <v>23707.504999999997</v>
      </c>
      <c r="J45" s="89">
        <f>H45-I45</f>
        <v>3755.9150000000045</v>
      </c>
      <c r="K45" s="90"/>
      <c r="L45" s="91">
        <f>J45-K45</f>
        <v>3755.9150000000045</v>
      </c>
    </row>
    <row r="46" spans="1:14" s="92" customFormat="1" ht="37.15" customHeight="1" x14ac:dyDescent="0.2">
      <c r="A46" s="93" t="s">
        <v>34</v>
      </c>
      <c r="B46" s="86">
        <v>2164.37</v>
      </c>
      <c r="C46" s="94">
        <v>9074.2099999999991</v>
      </c>
      <c r="D46" s="94">
        <f>97.38</f>
        <v>97.38</v>
      </c>
      <c r="E46" s="94"/>
      <c r="F46" s="95"/>
      <c r="G46" s="95"/>
      <c r="H46" s="86">
        <f>B46+C46+D46+E46+F46+G46</f>
        <v>11335.959999999997</v>
      </c>
      <c r="I46" s="96">
        <f>E22+E35+E28+E34</f>
        <v>8204.59</v>
      </c>
      <c r="J46" s="97">
        <f t="shared" ref="J46:J55" si="2">H46-I46</f>
        <v>3131.3699999999972</v>
      </c>
      <c r="K46" s="98"/>
      <c r="L46" s="99">
        <f>J46-K46</f>
        <v>3131.3699999999972</v>
      </c>
    </row>
    <row r="47" spans="1:14" s="103" customFormat="1" ht="25.15" customHeight="1" x14ac:dyDescent="0.2">
      <c r="A47" s="100" t="s">
        <v>35</v>
      </c>
      <c r="B47" s="101">
        <f t="shared" ref="B47:L47" si="3">SUM(B45:B46)</f>
        <v>4335.83</v>
      </c>
      <c r="C47" s="101">
        <f t="shared" si="3"/>
        <v>33656.839999999997</v>
      </c>
      <c r="D47" s="101">
        <f t="shared" si="3"/>
        <v>806.71</v>
      </c>
      <c r="E47" s="101">
        <f t="shared" si="3"/>
        <v>0</v>
      </c>
      <c r="F47" s="101">
        <f t="shared" si="3"/>
        <v>0</v>
      </c>
      <c r="G47" s="101">
        <f t="shared" si="3"/>
        <v>0</v>
      </c>
      <c r="H47" s="101">
        <f t="shared" si="3"/>
        <v>38799.379999999997</v>
      </c>
      <c r="I47" s="101">
        <f t="shared" si="3"/>
        <v>31912.094999999998</v>
      </c>
      <c r="J47" s="101">
        <f t="shared" si="3"/>
        <v>6887.2850000000017</v>
      </c>
      <c r="K47" s="101">
        <f t="shared" si="3"/>
        <v>0</v>
      </c>
      <c r="L47" s="102">
        <f t="shared" si="3"/>
        <v>6887.2850000000017</v>
      </c>
    </row>
    <row r="48" spans="1:14" s="92" customFormat="1" ht="25.15" customHeight="1" x14ac:dyDescent="0.2">
      <c r="A48" s="93" t="s">
        <v>36</v>
      </c>
      <c r="B48" s="95">
        <v>0</v>
      </c>
      <c r="C48" s="104">
        <v>2640</v>
      </c>
      <c r="D48" s="104"/>
      <c r="E48" s="105"/>
      <c r="F48" s="95"/>
      <c r="G48" s="95"/>
      <c r="H48" s="95">
        <f>B48+C48+E48+F48+G48</f>
        <v>2640</v>
      </c>
      <c r="I48" s="96">
        <f>E19</f>
        <v>2640</v>
      </c>
      <c r="J48" s="97">
        <f>H48-I48</f>
        <v>0</v>
      </c>
      <c r="K48" s="98"/>
      <c r="L48" s="99">
        <f t="shared" ref="L48:L60" si="4">J48-K48</f>
        <v>0</v>
      </c>
    </row>
    <row r="49" spans="1:13" s="103" customFormat="1" ht="25.15" customHeight="1" x14ac:dyDescent="0.2">
      <c r="A49" s="100" t="s">
        <v>35</v>
      </c>
      <c r="B49" s="101">
        <f t="shared" ref="B49:I49" si="5">SUM(B47:B48)</f>
        <v>4335.83</v>
      </c>
      <c r="C49" s="101">
        <f t="shared" si="5"/>
        <v>36296.839999999997</v>
      </c>
      <c r="D49" s="101">
        <f t="shared" si="5"/>
        <v>806.71</v>
      </c>
      <c r="E49" s="101">
        <f t="shared" si="5"/>
        <v>0</v>
      </c>
      <c r="F49" s="101">
        <f t="shared" si="5"/>
        <v>0</v>
      </c>
      <c r="G49" s="101">
        <f t="shared" si="5"/>
        <v>0</v>
      </c>
      <c r="H49" s="101">
        <f t="shared" si="5"/>
        <v>41439.379999999997</v>
      </c>
      <c r="I49" s="106">
        <f t="shared" si="5"/>
        <v>34552.095000000001</v>
      </c>
      <c r="J49" s="107">
        <f>J47+J48</f>
        <v>6887.2850000000017</v>
      </c>
      <c r="K49" s="108">
        <f>K47+K48</f>
        <v>0</v>
      </c>
      <c r="L49" s="102">
        <f t="shared" si="4"/>
        <v>6887.2850000000017</v>
      </c>
      <c r="M49" s="109"/>
    </row>
    <row r="50" spans="1:13" s="92" customFormat="1" ht="25.15" customHeight="1" x14ac:dyDescent="0.2">
      <c r="A50" s="93" t="s">
        <v>37</v>
      </c>
      <c r="B50" s="95"/>
      <c r="C50" s="95">
        <v>3396</v>
      </c>
      <c r="D50" s="95"/>
      <c r="E50" s="95"/>
      <c r="F50" s="95">
        <v>0</v>
      </c>
      <c r="G50" s="95">
        <v>0</v>
      </c>
      <c r="H50" s="95">
        <f>B50+C50+E50+F50+G50</f>
        <v>3396</v>
      </c>
      <c r="I50" s="96">
        <f>E26</f>
        <v>3396</v>
      </c>
      <c r="J50" s="97">
        <f t="shared" si="2"/>
        <v>0</v>
      </c>
      <c r="K50" s="98"/>
      <c r="L50" s="99">
        <f t="shared" si="4"/>
        <v>0</v>
      </c>
    </row>
    <row r="51" spans="1:13" s="103" customFormat="1" ht="25.15" customHeight="1" x14ac:dyDescent="0.2">
      <c r="A51" s="100" t="s">
        <v>35</v>
      </c>
      <c r="B51" s="101">
        <f t="shared" ref="B51:I51" si="6">SUM(B49:B50)</f>
        <v>4335.83</v>
      </c>
      <c r="C51" s="101">
        <f t="shared" si="6"/>
        <v>39692.839999999997</v>
      </c>
      <c r="D51" s="101">
        <f t="shared" si="6"/>
        <v>806.71</v>
      </c>
      <c r="E51" s="101">
        <f t="shared" si="6"/>
        <v>0</v>
      </c>
      <c r="F51" s="101">
        <f t="shared" si="6"/>
        <v>0</v>
      </c>
      <c r="G51" s="101">
        <f t="shared" si="6"/>
        <v>0</v>
      </c>
      <c r="H51" s="101">
        <f t="shared" si="6"/>
        <v>44835.38</v>
      </c>
      <c r="I51" s="106">
        <f t="shared" si="6"/>
        <v>37948.095000000001</v>
      </c>
      <c r="J51" s="107">
        <f>J49+J50</f>
        <v>6887.2850000000017</v>
      </c>
      <c r="K51" s="108">
        <f>K49+K50</f>
        <v>0</v>
      </c>
      <c r="L51" s="102">
        <f t="shared" si="4"/>
        <v>6887.2850000000017</v>
      </c>
    </row>
    <row r="52" spans="1:13" s="92" customFormat="1" ht="25.15" customHeight="1" x14ac:dyDescent="0.2">
      <c r="A52" s="110" t="s">
        <v>38</v>
      </c>
      <c r="B52" s="95">
        <v>0</v>
      </c>
      <c r="C52" s="111">
        <v>2055.42</v>
      </c>
      <c r="D52" s="111"/>
      <c r="E52" s="94"/>
      <c r="F52" s="95"/>
      <c r="G52" s="95"/>
      <c r="H52" s="95">
        <f>B52+C52+E52+F52+G52</f>
        <v>2055.42</v>
      </c>
      <c r="I52" s="96">
        <f>E21+E27</f>
        <v>3095.3517808219185</v>
      </c>
      <c r="J52" s="97">
        <f t="shared" si="2"/>
        <v>-1039.9317808219184</v>
      </c>
      <c r="K52" s="98"/>
      <c r="L52" s="99">
        <f t="shared" si="4"/>
        <v>-1039.9317808219184</v>
      </c>
    </row>
    <row r="53" spans="1:13" s="92" customFormat="1" ht="25.15" customHeight="1" x14ac:dyDescent="0.2">
      <c r="A53" s="100" t="s">
        <v>39</v>
      </c>
      <c r="B53" s="101">
        <f t="shared" ref="B53:I53" si="7">SUM(B51:B52)</f>
        <v>4335.83</v>
      </c>
      <c r="C53" s="101">
        <f t="shared" si="7"/>
        <v>41748.259999999995</v>
      </c>
      <c r="D53" s="101">
        <f t="shared" si="7"/>
        <v>806.71</v>
      </c>
      <c r="E53" s="101">
        <f t="shared" si="7"/>
        <v>0</v>
      </c>
      <c r="F53" s="101">
        <f t="shared" si="7"/>
        <v>0</v>
      </c>
      <c r="G53" s="101">
        <f t="shared" si="7"/>
        <v>0</v>
      </c>
      <c r="H53" s="101">
        <f t="shared" si="7"/>
        <v>46890.799999999996</v>
      </c>
      <c r="I53" s="106">
        <f t="shared" si="7"/>
        <v>41043.44678082192</v>
      </c>
      <c r="J53" s="107">
        <f>J51+J52</f>
        <v>5847.3532191780832</v>
      </c>
      <c r="K53" s="108">
        <f>K51+K52</f>
        <v>0</v>
      </c>
      <c r="L53" s="102">
        <f t="shared" si="4"/>
        <v>5847.3532191780832</v>
      </c>
      <c r="M53" s="112"/>
    </row>
    <row r="54" spans="1:13" s="92" customFormat="1" ht="25.15" customHeight="1" x14ac:dyDescent="0.2">
      <c r="A54" s="93" t="s">
        <v>40</v>
      </c>
      <c r="B54" s="113">
        <v>12.74</v>
      </c>
      <c r="C54" s="95">
        <v>0</v>
      </c>
      <c r="D54" s="95">
        <v>-12.74</v>
      </c>
      <c r="E54" s="113"/>
      <c r="F54" s="95"/>
      <c r="G54" s="113"/>
      <c r="H54" s="95">
        <f>B54+C54+D54+E54+F54+G54</f>
        <v>0</v>
      </c>
      <c r="I54" s="96">
        <f>E25</f>
        <v>2388.33</v>
      </c>
      <c r="J54" s="97">
        <f t="shared" si="2"/>
        <v>-2388.33</v>
      </c>
      <c r="K54" s="114"/>
      <c r="L54" s="99">
        <f t="shared" si="4"/>
        <v>-2388.33</v>
      </c>
    </row>
    <row r="55" spans="1:13" s="92" customFormat="1" ht="25.15" customHeight="1" x14ac:dyDescent="0.2">
      <c r="A55" s="93" t="s">
        <v>41</v>
      </c>
      <c r="B55" s="113">
        <v>6166.44</v>
      </c>
      <c r="C55" s="104">
        <v>1696.67</v>
      </c>
      <c r="D55" s="104">
        <v>39.74</v>
      </c>
      <c r="E55" s="105"/>
      <c r="F55" s="95"/>
      <c r="G55" s="113"/>
      <c r="H55" s="95">
        <f>B55+C55+D55+E55+F55+G55</f>
        <v>7902.8499999999995</v>
      </c>
      <c r="I55" s="96">
        <f>E37</f>
        <v>3359.2219999999998</v>
      </c>
      <c r="J55" s="97">
        <f t="shared" si="2"/>
        <v>4543.6279999999997</v>
      </c>
      <c r="K55" s="98"/>
      <c r="L55" s="99">
        <f t="shared" si="4"/>
        <v>4543.6279999999997</v>
      </c>
    </row>
    <row r="56" spans="1:13" s="92" customFormat="1" ht="25.15" customHeight="1" x14ac:dyDescent="0.2">
      <c r="A56" s="115" t="s">
        <v>42</v>
      </c>
      <c r="B56" s="116">
        <f t="shared" ref="B56:I56" si="8">SUM(B54:B55)</f>
        <v>6179.1799999999994</v>
      </c>
      <c r="C56" s="116">
        <f t="shared" si="8"/>
        <v>1696.67</v>
      </c>
      <c r="D56" s="116">
        <f t="shared" si="8"/>
        <v>27</v>
      </c>
      <c r="E56" s="116">
        <f t="shared" si="8"/>
        <v>0</v>
      </c>
      <c r="F56" s="116">
        <f t="shared" si="8"/>
        <v>0</v>
      </c>
      <c r="G56" s="116">
        <f t="shared" si="8"/>
        <v>0</v>
      </c>
      <c r="H56" s="116">
        <f t="shared" si="8"/>
        <v>7902.8499999999995</v>
      </c>
      <c r="I56" s="117">
        <f t="shared" si="8"/>
        <v>5747.5519999999997</v>
      </c>
      <c r="J56" s="107">
        <f>J54+J55</f>
        <v>2155.2979999999998</v>
      </c>
      <c r="K56" s="108">
        <f>K54+K55</f>
        <v>0</v>
      </c>
      <c r="L56" s="102">
        <f t="shared" si="4"/>
        <v>2155.2979999999998</v>
      </c>
    </row>
    <row r="57" spans="1:13" s="92" customFormat="1" ht="37.9" customHeight="1" x14ac:dyDescent="0.2">
      <c r="A57" s="118" t="s">
        <v>43</v>
      </c>
      <c r="B57" s="119">
        <f t="shared" ref="B57:H57" si="9">B53+B56</f>
        <v>10515.009999999998</v>
      </c>
      <c r="C57" s="119">
        <f t="shared" si="9"/>
        <v>43444.929999999993</v>
      </c>
      <c r="D57" s="119">
        <f t="shared" si="9"/>
        <v>833.71</v>
      </c>
      <c r="E57" s="119">
        <f t="shared" si="9"/>
        <v>0</v>
      </c>
      <c r="F57" s="119">
        <f t="shared" si="9"/>
        <v>0</v>
      </c>
      <c r="G57" s="119">
        <f t="shared" si="9"/>
        <v>0</v>
      </c>
      <c r="H57" s="119">
        <f t="shared" si="9"/>
        <v>54793.649999999994</v>
      </c>
      <c r="I57" s="120">
        <f>I53+I56</f>
        <v>46790.998780821916</v>
      </c>
      <c r="J57" s="121">
        <f>J53+J56</f>
        <v>8002.651219178083</v>
      </c>
      <c r="K57" s="122">
        <f>K53+K56</f>
        <v>0</v>
      </c>
      <c r="L57" s="123">
        <f t="shared" si="4"/>
        <v>8002.651219178083</v>
      </c>
    </row>
    <row r="58" spans="1:13" s="92" customFormat="1" ht="41.25" customHeight="1" x14ac:dyDescent="0.2">
      <c r="A58" s="115"/>
      <c r="B58" s="116">
        <v>0</v>
      </c>
      <c r="C58" s="116">
        <v>0</v>
      </c>
      <c r="D58" s="116"/>
      <c r="E58" s="116"/>
      <c r="F58" s="116"/>
      <c r="G58" s="116"/>
      <c r="H58" s="119">
        <f>B58+C58+D58+E58+F58+G58</f>
        <v>0</v>
      </c>
      <c r="I58" s="116"/>
      <c r="J58" s="97">
        <f>H58-I58</f>
        <v>0</v>
      </c>
      <c r="K58" s="101"/>
      <c r="L58" s="123">
        <f t="shared" si="4"/>
        <v>0</v>
      </c>
    </row>
    <row r="59" spans="1:13" s="92" customFormat="1" ht="108.75" thickBot="1" x14ac:dyDescent="0.25">
      <c r="A59" s="124" t="s">
        <v>44</v>
      </c>
      <c r="B59" s="125">
        <v>0</v>
      </c>
      <c r="C59" s="125">
        <v>0</v>
      </c>
      <c r="D59" s="125">
        <v>0</v>
      </c>
      <c r="E59" s="126">
        <v>10712.06</v>
      </c>
      <c r="F59" s="125"/>
      <c r="G59" s="125"/>
      <c r="H59" s="95">
        <f>B59+C59+D59+E59+F59+G59</f>
        <v>10712.06</v>
      </c>
      <c r="I59" s="125"/>
      <c r="J59" s="97">
        <f t="shared" ref="J59" si="10">H59-I59</f>
        <v>10712.06</v>
      </c>
      <c r="K59" s="119">
        <f>10712.06-8569.65</f>
        <v>2142.41</v>
      </c>
      <c r="L59" s="99">
        <f t="shared" si="4"/>
        <v>8569.65</v>
      </c>
    </row>
    <row r="60" spans="1:13" s="92" customFormat="1" ht="100.9" customHeight="1" x14ac:dyDescent="0.2">
      <c r="A60" s="124" t="s">
        <v>45</v>
      </c>
      <c r="B60" s="125">
        <v>12843.96</v>
      </c>
      <c r="C60" s="125">
        <v>0</v>
      </c>
      <c r="D60" s="125">
        <v>0</v>
      </c>
      <c r="E60" s="125"/>
      <c r="F60" s="125"/>
      <c r="G60" s="125"/>
      <c r="H60" s="119">
        <f>B60+C60+D60+E60+F60+G60</f>
        <v>12843.96</v>
      </c>
      <c r="I60" s="125">
        <v>10248.66</v>
      </c>
      <c r="J60" s="97">
        <f>H60-I60</f>
        <v>2595.2999999999993</v>
      </c>
      <c r="K60" s="119">
        <v>2595.3000000000002</v>
      </c>
      <c r="L60" s="123">
        <f t="shared" si="4"/>
        <v>0</v>
      </c>
    </row>
    <row r="61" spans="1:13" s="92" customFormat="1" ht="37.9" customHeight="1" thickBot="1" x14ac:dyDescent="0.25">
      <c r="A61" s="127" t="s">
        <v>43</v>
      </c>
      <c r="B61" s="126">
        <f>B57+B58+B59+B60</f>
        <v>23358.969999999998</v>
      </c>
      <c r="C61" s="126">
        <f t="shared" ref="C61:L61" si="11">C57+C58+C59+C60</f>
        <v>43444.929999999993</v>
      </c>
      <c r="D61" s="126">
        <f t="shared" si="11"/>
        <v>833.71</v>
      </c>
      <c r="E61" s="126">
        <f t="shared" si="11"/>
        <v>10712.06</v>
      </c>
      <c r="F61" s="126">
        <f t="shared" si="11"/>
        <v>0</v>
      </c>
      <c r="G61" s="126">
        <f t="shared" si="11"/>
        <v>0</v>
      </c>
      <c r="H61" s="126">
        <f t="shared" si="11"/>
        <v>78349.669999999984</v>
      </c>
      <c r="I61" s="126">
        <f t="shared" si="11"/>
        <v>57039.658780821919</v>
      </c>
      <c r="J61" s="126">
        <f t="shared" si="11"/>
        <v>21310.011219178083</v>
      </c>
      <c r="K61" s="126">
        <f t="shared" si="11"/>
        <v>4737.71</v>
      </c>
      <c r="L61" s="126">
        <f t="shared" si="11"/>
        <v>16572.301219178084</v>
      </c>
      <c r="M61" s="112"/>
    </row>
    <row r="62" spans="1:13" ht="18" x14ac:dyDescent="0.25">
      <c r="A62" s="128" t="s">
        <v>46</v>
      </c>
      <c r="B62" s="129"/>
      <c r="C62" s="129"/>
      <c r="D62" s="129"/>
      <c r="E62" s="130"/>
      <c r="F62" s="129"/>
      <c r="G62" s="129"/>
      <c r="H62" s="129"/>
      <c r="I62" s="129"/>
      <c r="J62" s="129"/>
      <c r="K62" s="129"/>
      <c r="L62" s="129"/>
    </row>
    <row r="63" spans="1:13" ht="18" x14ac:dyDescent="0.25">
      <c r="A63" s="64" t="s">
        <v>19</v>
      </c>
      <c r="B63" s="64"/>
      <c r="C63" s="64"/>
      <c r="D63" s="129"/>
      <c r="E63" s="130"/>
      <c r="F63" s="129"/>
      <c r="G63" s="129"/>
      <c r="H63" s="129"/>
      <c r="I63" s="129"/>
      <c r="J63" s="129"/>
      <c r="K63" s="130"/>
      <c r="L63" s="129"/>
    </row>
    <row r="64" spans="1:13" ht="18" x14ac:dyDescent="0.25">
      <c r="A64" s="15" t="s">
        <v>20</v>
      </c>
      <c r="B64" s="15"/>
      <c r="C64" s="15"/>
      <c r="D64" s="129"/>
      <c r="E64" s="129"/>
      <c r="F64" s="129"/>
      <c r="G64" s="129"/>
      <c r="H64" s="129"/>
      <c r="I64" s="129"/>
      <c r="J64" s="129"/>
      <c r="K64" s="129"/>
      <c r="L64" s="129"/>
    </row>
  </sheetData>
  <mergeCells count="15">
    <mergeCell ref="A43:L43"/>
    <mergeCell ref="A63:C63"/>
    <mergeCell ref="A64:C64"/>
    <mergeCell ref="E9:F9"/>
    <mergeCell ref="E10:F10"/>
    <mergeCell ref="E11:F11"/>
    <mergeCell ref="E12:F12"/>
    <mergeCell ref="A40:C40"/>
    <mergeCell ref="A41:C41"/>
    <mergeCell ref="A2:K2"/>
    <mergeCell ref="A3:K3"/>
    <mergeCell ref="A4:K4"/>
    <mergeCell ref="A5:K5"/>
    <mergeCell ref="A7:M7"/>
    <mergeCell ref="E8:F8"/>
  </mergeCells>
  <pageMargins left="0.19685039370078741" right="0.19685039370078741" top="0.98425196850393704" bottom="0.98425196850393704" header="0.51181102362204722" footer="0.51181102362204722"/>
  <pageSetup paperSize="9" scale="41" fitToHeight="2" orientation="landscape" horizontalDpi="300" verticalDpi="300" r:id="rId1"/>
  <headerFooter alignWithMargins="0"/>
  <rowBreaks count="1" manualBreakCount="1">
    <brk id="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2021-06-27T03:41:37Z</dcterms:created>
  <dcterms:modified xsi:type="dcterms:W3CDTF">2021-06-27T03:42:07Z</dcterms:modified>
</cp:coreProperties>
</file>